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davidwhetter/Documents/CSS/Compensation/Final Compensatoin Materials/"/>
    </mc:Choice>
  </mc:AlternateContent>
  <xr:revisionPtr revIDLastSave="0" documentId="8_{BB3954BC-79BC-A24A-8C2E-F974DA8A5A27}" xr6:coauthVersionLast="45" xr6:coauthVersionMax="45" xr10:uidLastSave="{00000000-0000-0000-0000-000000000000}"/>
  <bookViews>
    <workbookView xWindow="0" yWindow="0" windowWidth="28800" windowHeight="18000" xr2:uid="{0839311D-69A4-439B-BDBF-ECA41597F715}"/>
  </bookViews>
  <sheets>
    <sheet name="Central States Proposal" sheetId="4" r:id="rId1"/>
    <sheet name="Reference Values" sheetId="5" r:id="rId2"/>
  </sheets>
  <definedNames>
    <definedName name="_xlnm.Print_Area" localSheetId="0">'Central States Proposal'!$A$1:$E$66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 i="4" l="1"/>
  <c r="B64" i="4"/>
  <c r="E44" i="4" l="1"/>
  <c r="E36" i="4"/>
  <c r="E21" i="4"/>
  <c r="E9" i="4"/>
  <c r="E12" i="4" s="1"/>
  <c r="A197" i="5"/>
  <c r="A198" i="5" s="1"/>
  <c r="A199" i="5" s="1"/>
  <c r="A200" i="5" s="1"/>
  <c r="A201" i="5" s="1"/>
  <c r="A202" i="5" s="1"/>
  <c r="A169" i="5"/>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43" i="5"/>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74" i="5"/>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3" i="5"/>
  <c r="E18" i="4"/>
  <c r="E46" i="4" l="1"/>
  <c r="E49" i="4" s="1"/>
  <c r="E47" i="4"/>
  <c r="E26" i="4"/>
  <c r="E28" i="4"/>
  <c r="E22" i="4"/>
  <c r="E11" i="4"/>
  <c r="E31" i="4" s="1"/>
  <c r="E25" i="4"/>
  <c r="E27" i="4" s="1"/>
  <c r="E32" i="4" l="1"/>
  <c r="E34" i="4" s="1"/>
  <c r="E33" i="4" l="1"/>
  <c r="E37" i="4" s="1"/>
  <c r="F16" i="5" l="1"/>
  <c r="E39" i="4"/>
  <c r="E38" i="4" s="1"/>
  <c r="E48" i="4" l="1"/>
  <c r="E56" i="4" s="1"/>
  <c r="E58" i="4" s="1"/>
  <c r="E40" i="4"/>
  <c r="B65" i="4" l="1"/>
</calcChain>
</file>

<file path=xl/sharedStrings.xml><?xml version="1.0" encoding="utf-8"?>
<sst xmlns="http://schemas.openxmlformats.org/spreadsheetml/2006/main" count="133" uniqueCount="121">
  <si>
    <t>DETERMINING BASELINE COMPENSATION</t>
  </si>
  <si>
    <t>BOX B:</t>
  </si>
  <si>
    <t>YEARS OF SERVICE</t>
  </si>
  <si>
    <t xml:space="preserve">BOX F: </t>
  </si>
  <si>
    <t>DEFINED COMPENSATION</t>
  </si>
  <si>
    <t>STEP 1</t>
  </si>
  <si>
    <t>LOCALIZED 
COST-OF-LIVING 
ADJUSTMENT</t>
  </si>
  <si>
    <t>STEP 2</t>
  </si>
  <si>
    <t>We acknowledge the value of acquired skills and wisdom that comes from actual pastoral experience.</t>
  </si>
  <si>
    <t>We acknowledge the value of prior experience and maturity developed in the workplace, even outside of rostered ministry.</t>
  </si>
  <si>
    <t xml:space="preserve">AMOUNT A: </t>
  </si>
  <si>
    <t>AMOUNT C:</t>
  </si>
  <si>
    <t>AMOUNT D:</t>
  </si>
  <si>
    <t>We acknowledge the value additional education provides rostered leaders.</t>
  </si>
  <si>
    <t>ADDITIONAL EDUCATION</t>
  </si>
  <si>
    <t xml:space="preserve">AMOUNT K: </t>
  </si>
  <si>
    <t>STEP 3</t>
  </si>
  <si>
    <t xml:space="preserve">Points are converted to a cash value on a sliding scale. </t>
  </si>
  <si>
    <t>AMOUNT L:</t>
  </si>
  <si>
    <t>PARSONAGE ADJUSTMENT</t>
  </si>
  <si>
    <t>Compensation is decreased if a parsonage is provided.</t>
  </si>
  <si>
    <t xml:space="preserve">AMOUNT M: </t>
  </si>
  <si>
    <t>TOTAL ADDITIONAL POINTS</t>
  </si>
  <si>
    <t>DETERMINING ADDITIONAL COMPENSATION</t>
  </si>
  <si>
    <t xml:space="preserve">AMOUNT L: </t>
  </si>
  <si>
    <t>MEDIAN:</t>
  </si>
  <si>
    <t>LOW:</t>
  </si>
  <si>
    <t>HIGH:</t>
  </si>
  <si>
    <t>RECOMMENDED COMPENSATION RANGE</t>
  </si>
  <si>
    <t>DETERMINING RECOMMENDED COMPENSATION</t>
  </si>
  <si>
    <t>STEP 4</t>
  </si>
  <si>
    <t>DETERMINING FINAL COMPENSATION</t>
  </si>
  <si>
    <t>NEGOTIATED COMPENSATION</t>
  </si>
  <si>
    <t>- - - If this compensation is for a deacon, STOP HERE.  - - -  If it is for a pastor, CONTINUE BELOW. - - -</t>
  </si>
  <si>
    <t>SOCIAL SECURITY EMPLOYER CONTRIBUTION ALLOWANCE (SECA)</t>
  </si>
  <si>
    <t>AMOUNT Q:</t>
  </si>
  <si>
    <t>From Step 1</t>
  </si>
  <si>
    <t>From Step 2</t>
  </si>
  <si>
    <t>BASELINE</t>
  </si>
  <si>
    <t>ADJUSTED BASELINE</t>
  </si>
  <si>
    <t>The Adjusted Baseline shall be the minimum compensation for a rostered leader in this synod.</t>
  </si>
  <si>
    <t>This is the Adjusted Baseline plus the Total Additional Value</t>
  </si>
  <si>
    <t>TOTAL MEDIAN COMPENSATION</t>
  </si>
  <si>
    <t>[AMOUNT D = AMOUNT A + AMOUNT C.]</t>
  </si>
  <si>
    <t>Baseline is what was previously BOTH “salary" and "housing.”
The amount designed as “Housing Allowance” by a pastor must be determined later.</t>
  </si>
  <si>
    <r>
      <t xml:space="preserve">For congregations that provide a parsonage, adjustments will be made on another line.  
If a call is </t>
    </r>
    <r>
      <rPr>
        <u/>
        <sz val="10"/>
        <color theme="1"/>
        <rFont val="Calibri"/>
        <family val="2"/>
        <scheme val="minor"/>
      </rPr>
      <t>less than full-time</t>
    </r>
    <r>
      <rPr>
        <sz val="10"/>
        <color theme="1"/>
        <rFont val="Calibri"/>
        <family val="2"/>
        <scheme val="minor"/>
      </rPr>
      <t>, this amount shall be adjusted accordingly in consultation with the Bishop's Office. 
[</t>
    </r>
    <r>
      <rPr>
        <i/>
        <sz val="10"/>
        <color theme="1"/>
        <rFont val="Calibri"/>
        <family val="2"/>
        <scheme val="minor"/>
      </rPr>
      <t>Baseline AMOUNT A is set by the Synod Assembly and will be adjusted annually to account for cost of living and other market considerations.</t>
    </r>
    <r>
      <rPr>
        <sz val="10"/>
        <color theme="1"/>
        <rFont val="Calibri"/>
        <family val="2"/>
        <scheme val="minor"/>
      </rPr>
      <t>]</t>
    </r>
  </si>
  <si>
    <t>NON-ROSTERED WORK EXPERIENCE</t>
  </si>
  <si>
    <t>Total points from service, experience, education, and call structure.</t>
  </si>
  <si>
    <r>
      <t xml:space="preserve">ADJUSTED BASELINE  </t>
    </r>
    <r>
      <rPr>
        <sz val="12"/>
        <color theme="1"/>
        <rFont val="Calibri"/>
        <family val="2"/>
        <scheme val="minor"/>
      </rPr>
      <t>(from above)</t>
    </r>
  </si>
  <si>
    <t>Because clergy are considered self-employed for tax purposes, an additional 7.65% is paid as salary (and any parsonage value).</t>
  </si>
  <si>
    <t>BOX E:</t>
  </si>
  <si>
    <t>Enter one point for each year of service as a rostered leader in Box E.</t>
  </si>
  <si>
    <t xml:space="preserve">AMOUNT G: </t>
  </si>
  <si>
    <r>
      <t>Enter the number of years of previous experience to be considered for the sake of a compensation adjustment in BOX F.  
[</t>
    </r>
    <r>
      <rPr>
        <i/>
        <sz val="10"/>
        <color theme="1"/>
        <rFont val="Calibri"/>
        <family val="2"/>
        <scheme val="minor"/>
      </rPr>
      <t>AMOUNT G = BOX F / 2 (maximum of 8).]</t>
    </r>
  </si>
  <si>
    <t xml:space="preserve">BOX H: </t>
  </si>
  <si>
    <t xml:space="preserve">AMOUNT I: </t>
  </si>
  <si>
    <t xml:space="preserve">BOX J: </t>
  </si>
  <si>
    <t>AMOUNT K = 
BOX E + AMOUNT G + AMOUNT I + BOX J.</t>
  </si>
  <si>
    <t>ADDITIONAL VALUE</t>
  </si>
  <si>
    <r>
      <t xml:space="preserve">ADDITIONAL VALUE  </t>
    </r>
    <r>
      <rPr>
        <sz val="12"/>
        <color theme="1"/>
        <rFont val="Calibri"/>
        <family val="2"/>
        <scheme val="minor"/>
      </rPr>
      <t>(from above)</t>
    </r>
  </si>
  <si>
    <t>AMOUNT M = AMOUNT D + AMOUNT L.</t>
  </si>
  <si>
    <t xml:space="preserve">BOX N: </t>
  </si>
  <si>
    <t xml:space="preserve">AMOUNT O: </t>
  </si>
  <si>
    <r>
      <t xml:space="preserve">This is the compensation recommended by the Central States Synod Assembly for a rostered leader with the service, experience, education, and responsibilies in your local context.
</t>
    </r>
    <r>
      <rPr>
        <i/>
        <sz val="10"/>
        <color theme="1"/>
        <rFont val="Calibri"/>
        <family val="2"/>
        <scheme val="minor"/>
      </rPr>
      <t>NOTE:  This does NOT include the Social Security Employment Contribution Allowance (SECA) for clergy, which is calculated below.</t>
    </r>
  </si>
  <si>
    <t>BOX P:</t>
  </si>
  <si>
    <r>
      <t>Because congregations must pay 7.65% for lay employee’s social security and medicare benefits, it is fair to pay this amount to a pastor.  
[</t>
    </r>
    <r>
      <rPr>
        <i/>
        <sz val="10"/>
        <color theme="1"/>
        <rFont val="Calibri"/>
        <family val="2"/>
        <scheme val="minor"/>
      </rPr>
      <t>AMOUNT Q = (BOX P + BOX O) x 0.0765</t>
    </r>
    <r>
      <rPr>
        <sz val="10"/>
        <color theme="1"/>
        <rFont val="Calibri"/>
        <family val="2"/>
        <scheme val="minor"/>
      </rPr>
      <t>.]</t>
    </r>
  </si>
  <si>
    <t>AMOUNT R = BOX P + AMOUNT Q.</t>
  </si>
  <si>
    <t>AMOUNT R:</t>
  </si>
  <si>
    <t>Compensation to be paid (formerly Base + Housing + SECA)</t>
  </si>
  <si>
    <t>Points</t>
  </si>
  <si>
    <t>Total Value</t>
  </si>
  <si>
    <t>Cost of Living Menu</t>
  </si>
  <si>
    <t>CHOOSE</t>
  </si>
  <si>
    <t>Below median</t>
  </si>
  <si>
    <t>Near median</t>
  </si>
  <si>
    <t>Above median</t>
  </si>
  <si>
    <t>Enter above</t>
  </si>
  <si>
    <r>
      <rPr>
        <sz val="10"/>
        <color theme="1"/>
        <rFont val="Calibri"/>
        <family val="2"/>
        <scheme val="minor"/>
      </rPr>
      <t>The value of each point is higher at a lower sum and descrease in value as they accumulate, reflecting the reality that leaders learn at an accellerated rate early in ministry.</t>
    </r>
    <r>
      <rPr>
        <i/>
        <sz val="10"/>
        <color theme="1"/>
        <rFont val="Calibri"/>
        <family val="2"/>
        <scheme val="minor"/>
      </rPr>
      <t xml:space="preserve">
[AMOUNT L = AMOUNT K x sliding scale]</t>
    </r>
  </si>
  <si>
    <r>
      <t xml:space="preserve">The Central States Synod covers a diverse area with housing and living costs that vary widely. 
This </t>
    </r>
    <r>
      <rPr>
        <i/>
        <sz val="10"/>
        <color theme="1"/>
        <rFont val="Calibri"/>
        <family val="2"/>
        <scheme val="minor"/>
      </rPr>
      <t xml:space="preserve">adjustment </t>
    </r>
    <r>
      <rPr>
        <sz val="10"/>
        <color theme="1"/>
        <rFont val="Calibri"/>
        <family val="2"/>
        <scheme val="minor"/>
      </rPr>
      <t xml:space="preserve">to the Baseline is intended to acknowledge that diversity.  It is NOT the </t>
    </r>
    <r>
      <rPr>
        <i/>
        <sz val="10"/>
        <color theme="1"/>
        <rFont val="Calibri"/>
        <family val="2"/>
        <scheme val="minor"/>
      </rPr>
      <t xml:space="preserve">totality </t>
    </r>
    <r>
      <rPr>
        <sz val="10"/>
        <color theme="1"/>
        <rFont val="Calibri"/>
        <family val="2"/>
        <scheme val="minor"/>
      </rPr>
      <t>of the housing allowance.</t>
    </r>
  </si>
  <si>
    <r>
      <t>In Box B, select the option that most closely matches the average local home prices and grocery costs in the area surrounding the congregation:
Below, near, or above the national median (currently, the national median home costs $200,000).
[</t>
    </r>
    <r>
      <rPr>
        <i/>
        <sz val="10"/>
        <color theme="1"/>
        <rFont val="Calibri"/>
        <family val="2"/>
        <scheme val="minor"/>
      </rPr>
      <t>AMOUNT C = 0 or 1,500 or 3,000 based on BOX B</t>
    </r>
    <r>
      <rPr>
        <sz val="10"/>
        <color theme="1"/>
        <rFont val="Calibri"/>
        <family val="2"/>
        <scheme val="minor"/>
      </rPr>
      <t>]</t>
    </r>
  </si>
  <si>
    <t>Additional Education Menu</t>
  </si>
  <si>
    <t>Yes</t>
  </si>
  <si>
    <t>No</t>
  </si>
  <si>
    <t>Parsonage Menu</t>
  </si>
  <si>
    <t xml:space="preserve">Acknowledging the recommended compensation range above, and that no rostered leader shall be compensated below the Adjusted Baseline (AMOUNT D), it is the responsibility of the congregation and rostered leader to together determine the negotiated compensation. </t>
  </si>
  <si>
    <t xml:space="preserve">Enter in BOX P the Compensation negotiated with the rostered leader in the range noted above.
During conversation, consider the following: 
•  During the past year, has our leader met our mutually established ministry goals? 
•  Are we expecting our pastor to take on any significant new responsibilities this year? 
•  Are there any unique financial stresses or circumstances we should address? </t>
  </si>
  <si>
    <r>
      <t>Enter "Yes" in BOX N if the congregation provides a parsonage to the rostered leader or "No" if not. 
[</t>
    </r>
    <r>
      <rPr>
        <i/>
        <sz val="10"/>
        <color theme="1"/>
        <rFont val="Calibri"/>
        <family val="2"/>
        <scheme val="minor"/>
      </rPr>
      <t>AMOUNT O = BOX N x 0.30 IF parsonage provided.]</t>
    </r>
  </si>
  <si>
    <t>Half Point Increase</t>
  </si>
  <si>
    <r>
      <t>Enter Yes or No based on whether the rostered leader earned one or more degrees beyond the Master of Divinity level in a ministry-related field (e.g. M.A., M.Th., D.Min., Ph.D., Th.D., S.T.M.) or completed over 450 hours of Continuing Education.  
[</t>
    </r>
    <r>
      <rPr>
        <i/>
        <sz val="10"/>
        <color theme="1"/>
        <rFont val="Calibri"/>
        <family val="2"/>
        <scheme val="minor"/>
      </rPr>
      <t>AMOUNT I = 0 or 3, based on BOX H</t>
    </r>
    <r>
      <rPr>
        <sz val="10"/>
        <color theme="1"/>
        <rFont val="Calibri"/>
        <family val="2"/>
        <scheme val="minor"/>
      </rPr>
      <t>]</t>
    </r>
  </si>
  <si>
    <t>ROSTERED MINISTER RECOMMENDED SALARY WORKSHEET</t>
  </si>
  <si>
    <t>Signature of Council President:</t>
  </si>
  <si>
    <t>Date:</t>
  </si>
  <si>
    <t>Signature of Rostered Leader:</t>
  </si>
  <si>
    <t>STEP 5</t>
  </si>
  <si>
    <t>HOUSING / FURNISHINGS DESIGNATION</t>
  </si>
  <si>
    <t>SALARY TOTAL</t>
  </si>
  <si>
    <t>Portion defined as salary (including SECA) when reported to IRS</t>
  </si>
  <si>
    <t>COUNCIL HOUSING ALLOWANCE RESOLUTION</t>
  </si>
  <si>
    <t>We recognize that the structure of some calls requires additional expertise and/or work, and some candidates bring additional gifts.</t>
  </si>
  <si>
    <r>
      <t xml:space="preserve">Enter 1-3 points for </t>
    </r>
    <r>
      <rPr>
        <i/>
        <sz val="10"/>
        <rFont val="Calibri"/>
        <family val="2"/>
        <scheme val="minor"/>
      </rPr>
      <t xml:space="preserve">each </t>
    </r>
    <r>
      <rPr>
        <sz val="10"/>
        <rFont val="Calibri"/>
        <family val="2"/>
        <scheme val="minor"/>
      </rPr>
      <t>of the following situations:
- 2-point call
- Managing a large staff
- Extraordinary merit, excellence, experience</t>
    </r>
  </si>
  <si>
    <t>ADDITIONAL RESPONSIBILITIES OR GIFTS</t>
  </si>
  <si>
    <t xml:space="preserve">The congregation council of </t>
  </si>
  <si>
    <t xml:space="preserve">on </t>
  </si>
  <si>
    <t>after discussing the amount to be paid to Rev.</t>
  </si>
  <si>
    <t>as a housing allowance,</t>
  </si>
  <si>
    <t>on a motion duly made and seconded, adopted the following resolution:</t>
  </si>
  <si>
    <t>RESOLVED, that Rev.</t>
  </si>
  <si>
    <t>Signature: ___________________________</t>
  </si>
  <si>
    <t>Date: _______________</t>
  </si>
  <si>
    <t>for the calandar year 2021 will receive</t>
  </si>
  <si>
    <t xml:space="preserve">              a salary of:</t>
  </si>
  <si>
    <t>Council Secretary Name: _____________________</t>
  </si>
  <si>
    <t>[Enter Congregation Name Here]</t>
  </si>
  <si>
    <t>[Enter Pastor's Name Here]</t>
  </si>
  <si>
    <t>[Enter Date]</t>
  </si>
  <si>
    <t>From AMOUNT R calculated above.</t>
  </si>
  <si>
    <t>Enter pastor's election here. See Guidelines Section 1, Part B.</t>
  </si>
  <si>
    <t xml:space="preserve"> and a housing/furnishings allowance of:</t>
  </si>
  <si>
    <t>NOTE:  Pastor and congregation must determine the portion of Defined Compensation to be designated Housing/Furnishings Allowance for tax purposes, and that decision must be voted on and recorded in council minutes. A calculator and resolution is provided below.</t>
  </si>
  <si>
    <t>DESIGNATING HOUSING/FURNISHINGS ALLOWANCE FOR TAX PURPOSES (Clergy Only)</t>
  </si>
  <si>
    <r>
      <rPr>
        <b/>
        <sz val="14"/>
        <color rgb="FFFF0000"/>
        <rFont val="Calibri"/>
        <family val="2"/>
        <scheme val="minor"/>
      </rPr>
      <t xml:space="preserve">DIRECTIONS: </t>
    </r>
    <r>
      <rPr>
        <sz val="14"/>
        <color rgb="FFFF0000"/>
        <rFont val="Calibri"/>
        <family val="2"/>
        <scheme val="minor"/>
      </rPr>
      <t xml:space="preserve"> Please read the directions on each line.  You </t>
    </r>
    <r>
      <rPr>
        <u/>
        <sz val="14"/>
        <color rgb="FFFF0000"/>
        <rFont val="Calibri"/>
        <family val="2"/>
        <scheme val="minor"/>
      </rPr>
      <t>must</t>
    </r>
    <r>
      <rPr>
        <sz val="14"/>
        <color rgb="FFFF0000"/>
        <rFont val="Calibri"/>
        <family val="2"/>
        <scheme val="minor"/>
      </rPr>
      <t xml:space="preserve"> enter a value or make a selection in every orange box.  Blue boxes are automatically calculated.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</si>
</sst>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7" x14ac:knownFonts="1">
    <font>
      <sz val="11"/>
      <color theme="1"/>
      <name val="Calibri"/>
      <family val="2"/>
      <scheme val="minor"/>
    </font>
    <font>
      <sz val="12"/>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sz val="11"/>
      <color rgb="FFFF0000"/>
      <name val="Calibri"/>
      <family val="2"/>
      <scheme val="minor"/>
    </font>
    <font>
      <b/>
      <sz val="14"/>
      <color theme="0"/>
      <name val="Calibri"/>
      <family val="2"/>
      <scheme val="minor"/>
    </font>
    <font>
      <u/>
      <sz val="10"/>
      <color theme="1"/>
      <name val="Calibri"/>
      <family val="2"/>
      <scheme val="minor"/>
    </font>
    <font>
      <sz val="12"/>
      <color theme="1"/>
      <name val="Calibri"/>
      <family val="2"/>
      <scheme val="minor"/>
    </font>
    <font>
      <b/>
      <sz val="20"/>
      <color theme="1"/>
      <name val="Calibri"/>
      <family val="2"/>
      <scheme val="minor"/>
    </font>
    <font>
      <sz val="8"/>
      <color rgb="FFFF0000"/>
      <name val="Calibri"/>
      <family val="2"/>
      <scheme val="minor"/>
    </font>
    <font>
      <sz val="14"/>
      <color rgb="FFFF0000"/>
      <name val="Calibri"/>
      <family val="2"/>
      <scheme val="minor"/>
    </font>
    <font>
      <b/>
      <sz val="14"/>
      <color rgb="FFFF0000"/>
      <name val="Calibri"/>
      <family val="2"/>
      <scheme val="minor"/>
    </font>
    <font>
      <u/>
      <sz val="14"/>
      <color rgb="FFFF0000"/>
      <name val="Calibri"/>
      <family val="2"/>
      <scheme val="minor"/>
    </font>
    <font>
      <b/>
      <sz val="9"/>
      <color rgb="FFFF0000"/>
      <name val="Calibri"/>
      <family val="2"/>
      <scheme val="minor"/>
    </font>
    <font>
      <b/>
      <sz val="12"/>
      <color rgb="FFFF0000"/>
      <name val="Calibri"/>
      <family val="2"/>
      <scheme val="minor"/>
    </font>
    <font>
      <b/>
      <sz val="14"/>
      <color theme="1"/>
      <name val="Calibri"/>
      <family val="2"/>
      <scheme val="minor"/>
    </font>
    <font>
      <b/>
      <sz val="12"/>
      <name val="Calibri"/>
      <family val="2"/>
      <scheme val="minor"/>
    </font>
    <font>
      <sz val="10"/>
      <name val="Calibri"/>
      <family val="2"/>
      <scheme val="minor"/>
    </font>
    <font>
      <i/>
      <sz val="1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7" tint="0.79998168889431442"/>
        <bgColor indexed="64"/>
      </patternFill>
    </fill>
  </fills>
  <borders count="49">
    <border>
      <left/>
      <right/>
      <top/>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medium">
        <color auto="1"/>
      </left>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44" fontId="6" fillId="0" borderId="0" applyFont="0" applyFill="0" applyBorder="0" applyAlignment="0" applyProtection="0"/>
  </cellStyleXfs>
  <cellXfs count="163">
    <xf numFmtId="0" fontId="0" fillId="0" borderId="0" xfId="0"/>
    <xf numFmtId="164" fontId="0" fillId="0" borderId="0" xfId="0" applyNumberFormat="1"/>
    <xf numFmtId="164" fontId="0" fillId="0" borderId="0" xfId="0" applyNumberFormat="1" applyFill="1" applyBorder="1"/>
    <xf numFmtId="164" fontId="0" fillId="0" borderId="0" xfId="0" applyNumberFormat="1" applyAlignment="1">
      <alignment horizontal="center"/>
    </xf>
    <xf numFmtId="0" fontId="2" fillId="0" borderId="0" xfId="0" applyFont="1"/>
    <xf numFmtId="165" fontId="0" fillId="0" borderId="0" xfId="0" applyNumberFormat="1" applyAlignment="1">
      <alignment horizontal="center"/>
    </xf>
    <xf numFmtId="165" fontId="0" fillId="0" borderId="0" xfId="0" applyNumberFormat="1"/>
    <xf numFmtId="165" fontId="2" fillId="0" borderId="0" xfId="0" applyNumberFormat="1" applyFont="1" applyAlignment="1">
      <alignment horizontal="center"/>
    </xf>
    <xf numFmtId="164" fontId="2" fillId="0" borderId="0" xfId="0" applyNumberFormat="1" applyFont="1" applyAlignment="1">
      <alignment horizontal="center"/>
    </xf>
    <xf numFmtId="0" fontId="0" fillId="0" borderId="0" xfId="0" applyProtection="1"/>
    <xf numFmtId="0" fontId="0" fillId="0" borderId="0" xfId="0" applyAlignment="1" applyProtection="1">
      <alignment horizontal="right"/>
    </xf>
    <xf numFmtId="164" fontId="0" fillId="0" borderId="0" xfId="0" applyNumberFormat="1" applyProtection="1"/>
    <xf numFmtId="0" fontId="13" fillId="4" borderId="24" xfId="0" applyFont="1" applyFill="1" applyBorder="1" applyAlignment="1" applyProtection="1">
      <alignment vertical="center"/>
    </xf>
    <xf numFmtId="0" fontId="8" fillId="4" borderId="27" xfId="0" applyFont="1" applyFill="1" applyBorder="1" applyAlignment="1" applyProtection="1">
      <alignment horizontal="right"/>
    </xf>
    <xf numFmtId="0" fontId="2" fillId="0" borderId="13" xfId="0" applyFont="1" applyBorder="1" applyAlignment="1" applyProtection="1">
      <alignment horizontal="right"/>
    </xf>
    <xf numFmtId="0" fontId="3" fillId="0" borderId="2" xfId="0" applyFont="1" applyBorder="1" applyAlignment="1" applyProtection="1">
      <alignment horizontal="center" vertical="top" wrapText="1"/>
    </xf>
    <xf numFmtId="164" fontId="0" fillId="0" borderId="16" xfId="0" applyNumberFormat="1" applyBorder="1" applyProtection="1"/>
    <xf numFmtId="0" fontId="2" fillId="0" borderId="2" xfId="0" applyFont="1" applyBorder="1" applyAlignment="1" applyProtection="1">
      <alignment horizontal="right"/>
    </xf>
    <xf numFmtId="164" fontId="0" fillId="2" borderId="16" xfId="1" applyNumberFormat="1" applyFont="1" applyFill="1" applyBorder="1" applyAlignment="1" applyProtection="1">
      <alignment horizontal="right"/>
    </xf>
    <xf numFmtId="164" fontId="0" fillId="2" borderId="16" xfId="0" applyNumberFormat="1" applyFill="1" applyBorder="1" applyProtection="1"/>
    <xf numFmtId="0" fontId="3" fillId="0" borderId="18" xfId="0" applyFont="1" applyBorder="1" applyAlignment="1" applyProtection="1">
      <alignment horizontal="center" vertical="top" wrapText="1"/>
    </xf>
    <xf numFmtId="0" fontId="13" fillId="4" borderId="24" xfId="0" applyFont="1" applyFill="1" applyBorder="1" applyAlignment="1" applyProtection="1">
      <alignment horizontal="left" vertical="center"/>
    </xf>
    <xf numFmtId="0" fontId="8" fillId="4" borderId="27" xfId="0" applyFont="1" applyFill="1" applyBorder="1" applyAlignment="1" applyProtection="1">
      <alignment horizontal="right" vertical="top"/>
    </xf>
    <xf numFmtId="164" fontId="8" fillId="4" borderId="28" xfId="0" applyNumberFormat="1" applyFont="1" applyFill="1" applyBorder="1" applyAlignment="1" applyProtection="1">
      <alignment vertical="top"/>
    </xf>
    <xf numFmtId="0" fontId="2" fillId="0" borderId="8" xfId="0" applyFont="1" applyBorder="1" applyAlignment="1" applyProtection="1">
      <alignment horizontal="right"/>
    </xf>
    <xf numFmtId="0" fontId="12" fillId="0" borderId="0" xfId="0" applyFont="1" applyProtection="1"/>
    <xf numFmtId="1" fontId="0" fillId="0" borderId="16" xfId="0" applyNumberFormat="1" applyBorder="1" applyProtection="1"/>
    <xf numFmtId="165" fontId="0" fillId="2" borderId="16" xfId="0" applyNumberFormat="1" applyFill="1" applyBorder="1" applyProtection="1"/>
    <xf numFmtId="165" fontId="0" fillId="2" borderId="16" xfId="1" applyNumberFormat="1" applyFont="1" applyFill="1" applyBorder="1" applyAlignment="1" applyProtection="1">
      <alignment horizontal="right"/>
    </xf>
    <xf numFmtId="0" fontId="2"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2" fillId="0" borderId="0" xfId="0" applyFont="1" applyBorder="1" applyAlignment="1" applyProtection="1">
      <alignment horizontal="right" vertical="top" wrapText="1"/>
    </xf>
    <xf numFmtId="164" fontId="4" fillId="0" borderId="0" xfId="0" applyNumberFormat="1" applyFont="1" applyFill="1" applyBorder="1" applyProtection="1"/>
    <xf numFmtId="0" fontId="13" fillId="4" borderId="24" xfId="0" applyFont="1" applyFill="1" applyBorder="1" applyAlignment="1" applyProtection="1">
      <alignment horizontal="left" vertical="center" wrapText="1"/>
    </xf>
    <xf numFmtId="0" fontId="7" fillId="4" borderId="27" xfId="0" applyFont="1" applyFill="1" applyBorder="1" applyAlignment="1" applyProtection="1">
      <alignment horizontal="right"/>
    </xf>
    <xf numFmtId="164" fontId="7" fillId="4" borderId="28" xfId="0" applyNumberFormat="1" applyFont="1" applyFill="1" applyBorder="1" applyProtection="1"/>
    <xf numFmtId="0" fontId="11" fillId="0" borderId="2" xfId="0" applyFont="1" applyBorder="1" applyAlignment="1" applyProtection="1">
      <alignment horizontal="left" vertical="top" wrapText="1"/>
    </xf>
    <xf numFmtId="164" fontId="0" fillId="2" borderId="23" xfId="0" applyNumberFormat="1" applyFill="1" applyBorder="1" applyProtection="1"/>
    <xf numFmtId="1" fontId="0" fillId="3" borderId="16" xfId="0" applyNumberFormat="1" applyFill="1" applyBorder="1" applyAlignment="1" applyProtection="1">
      <alignment horizontal="right"/>
      <protection locked="0"/>
    </xf>
    <xf numFmtId="1" fontId="0" fillId="3" borderId="16" xfId="0" applyNumberFormat="1" applyFill="1" applyBorder="1" applyProtection="1">
      <protection locked="0"/>
    </xf>
    <xf numFmtId="165" fontId="0" fillId="3" borderId="16" xfId="0" applyNumberFormat="1" applyFill="1" applyBorder="1" applyProtection="1">
      <protection locked="0"/>
    </xf>
    <xf numFmtId="164" fontId="2" fillId="3" borderId="14" xfId="0" applyNumberFormat="1" applyFont="1" applyFill="1" applyBorder="1" applyAlignment="1" applyProtection="1">
      <alignment horizontal="right" vertical="top"/>
      <protection locked="0"/>
    </xf>
    <xf numFmtId="164" fontId="0" fillId="2" borderId="14" xfId="0" applyNumberFormat="1" applyFill="1" applyBorder="1" applyProtection="1">
      <protection locked="0"/>
    </xf>
    <xf numFmtId="164" fontId="0" fillId="2" borderId="23" xfId="1" applyNumberFormat="1" applyFont="1" applyFill="1" applyBorder="1" applyProtection="1"/>
    <xf numFmtId="0" fontId="0" fillId="0" borderId="32" xfId="0" applyBorder="1" applyAlignment="1" applyProtection="1">
      <alignment horizontal="left"/>
    </xf>
    <xf numFmtId="0" fontId="3" fillId="0" borderId="0" xfId="0" applyFont="1" applyBorder="1" applyAlignment="1" applyProtection="1">
      <alignment vertical="top" wrapText="1"/>
    </xf>
    <xf numFmtId="164" fontId="17" fillId="0" borderId="16" xfId="0" applyNumberFormat="1" applyFont="1" applyFill="1" applyBorder="1" applyAlignment="1" applyProtection="1">
      <alignment horizontal="center" wrapText="1"/>
    </xf>
    <xf numFmtId="164" fontId="17" fillId="0" borderId="16" xfId="0" applyNumberFormat="1" applyFont="1" applyFill="1" applyBorder="1" applyAlignment="1" applyProtection="1">
      <alignment horizontal="center" vertical="top" wrapText="1"/>
    </xf>
    <xf numFmtId="164" fontId="17" fillId="0" borderId="19" xfId="0" applyNumberFormat="1" applyFont="1" applyFill="1" applyBorder="1" applyAlignment="1" applyProtection="1">
      <alignment horizontal="center" vertical="top" wrapText="1"/>
    </xf>
    <xf numFmtId="164" fontId="21" fillId="0" borderId="16" xfId="0" applyNumberFormat="1" applyFont="1" applyFill="1" applyBorder="1" applyAlignment="1" applyProtection="1">
      <alignment horizontal="center" vertical="top" wrapText="1"/>
    </xf>
    <xf numFmtId="0" fontId="0" fillId="0" borderId="18" xfId="0" applyFill="1" applyBorder="1" applyAlignment="1" applyProtection="1">
      <alignment horizontal="right" vertical="top"/>
    </xf>
    <xf numFmtId="164" fontId="2" fillId="2" borderId="14" xfId="0" applyNumberFormat="1" applyFont="1" applyFill="1" applyBorder="1" applyProtection="1"/>
    <xf numFmtId="164" fontId="7" fillId="4" borderId="28" xfId="0" applyNumberFormat="1" applyFont="1" applyFill="1" applyBorder="1" applyAlignment="1" applyProtection="1">
      <alignment horizontal="center" vertical="center"/>
    </xf>
    <xf numFmtId="0" fontId="2" fillId="0" borderId="5" xfId="0" applyFont="1" applyBorder="1" applyAlignment="1" applyProtection="1">
      <alignment horizontal="right"/>
    </xf>
    <xf numFmtId="1" fontId="0" fillId="0" borderId="23" xfId="0" applyNumberFormat="1" applyBorder="1" applyProtection="1"/>
    <xf numFmtId="165" fontId="0" fillId="3" borderId="43" xfId="0" applyNumberFormat="1" applyFill="1" applyBorder="1" applyProtection="1">
      <protection locked="0"/>
    </xf>
    <xf numFmtId="0" fontId="15" fillId="0" borderId="0" xfId="0" applyFont="1" applyProtection="1"/>
    <xf numFmtId="0" fontId="15" fillId="0" borderId="0" xfId="0" applyFont="1" applyAlignment="1" applyProtection="1">
      <alignment horizontal="right"/>
    </xf>
    <xf numFmtId="164" fontId="15" fillId="0" borderId="0" xfId="0" applyNumberFormat="1" applyFont="1" applyProtection="1"/>
    <xf numFmtId="164" fontId="15" fillId="0" borderId="48" xfId="0" applyNumberFormat="1" applyFont="1" applyBorder="1" applyProtection="1"/>
    <xf numFmtId="0" fontId="15" fillId="0" borderId="31" xfId="0" applyFont="1" applyBorder="1" applyAlignment="1" applyProtection="1">
      <alignment horizontal="center"/>
    </xf>
    <xf numFmtId="0" fontId="9" fillId="0" borderId="3" xfId="0" applyFont="1" applyBorder="1" applyProtection="1"/>
    <xf numFmtId="164" fontId="9" fillId="0" borderId="0" xfId="0" applyNumberFormat="1" applyFont="1" applyBorder="1" applyAlignment="1" applyProtection="1">
      <alignment horizontal="right"/>
    </xf>
    <xf numFmtId="164" fontId="9" fillId="0" borderId="47" xfId="0" applyNumberFormat="1" applyFont="1" applyBorder="1" applyProtection="1"/>
    <xf numFmtId="0" fontId="9" fillId="0" borderId="32" xfId="0" applyFont="1" applyBorder="1" applyAlignment="1" applyProtection="1">
      <alignment horizontal="center"/>
    </xf>
    <xf numFmtId="0" fontId="2" fillId="8" borderId="13" xfId="0" applyFont="1" applyFill="1" applyBorder="1" applyAlignment="1" applyProtection="1">
      <alignment horizontal="right"/>
    </xf>
    <xf numFmtId="0" fontId="3" fillId="8" borderId="18" xfId="0" applyFont="1" applyFill="1" applyBorder="1" applyAlignment="1" applyProtection="1">
      <alignment horizontal="center" vertical="top" wrapText="1"/>
    </xf>
    <xf numFmtId="164" fontId="17" fillId="8" borderId="19" xfId="0" applyNumberFormat="1" applyFont="1" applyFill="1" applyBorder="1" applyAlignment="1" applyProtection="1">
      <alignment horizontal="center" wrapText="1"/>
    </xf>
    <xf numFmtId="0" fontId="2" fillId="8" borderId="13" xfId="0" applyFont="1" applyFill="1" applyBorder="1" applyAlignment="1" applyProtection="1">
      <alignment horizontal="right" vertical="top" wrapText="1"/>
    </xf>
    <xf numFmtId="0" fontId="2" fillId="8" borderId="8" xfId="0" applyFont="1" applyFill="1" applyBorder="1" applyAlignment="1" applyProtection="1">
      <alignment horizontal="right" vertical="center" wrapText="1"/>
    </xf>
    <xf numFmtId="0" fontId="2" fillId="8" borderId="2" xfId="0" applyFont="1" applyFill="1" applyBorder="1" applyAlignment="1" applyProtection="1">
      <alignment horizontal="right" vertical="center" wrapText="1"/>
    </xf>
    <xf numFmtId="0" fontId="2" fillId="8" borderId="18" xfId="0" applyFont="1" applyFill="1" applyBorder="1" applyAlignment="1" applyProtection="1">
      <alignment horizontal="right" vertical="center" wrapText="1"/>
    </xf>
    <xf numFmtId="0" fontId="9" fillId="7" borderId="0" xfId="0" applyFont="1" applyFill="1" applyBorder="1" applyProtection="1"/>
    <xf numFmtId="164" fontId="9" fillId="7" borderId="0" xfId="0" applyNumberFormat="1" applyFont="1" applyFill="1" applyBorder="1" applyAlignment="1" applyProtection="1">
      <alignment horizontal="left"/>
    </xf>
    <xf numFmtId="0" fontId="9" fillId="0" borderId="0" xfId="0" applyFont="1" applyBorder="1" applyAlignment="1" applyProtection="1">
      <alignment horizontal="center"/>
    </xf>
    <xf numFmtId="0" fontId="9" fillId="0" borderId="32" xfId="0" applyFont="1" applyBorder="1" applyAlignment="1" applyProtection="1">
      <alignment horizontal="left"/>
    </xf>
    <xf numFmtId="164" fontId="2" fillId="7" borderId="23" xfId="0" applyNumberFormat="1" applyFont="1" applyFill="1" applyBorder="1" applyAlignment="1" applyProtection="1">
      <alignment vertical="center"/>
    </xf>
    <xf numFmtId="164" fontId="2" fillId="7" borderId="19" xfId="0" applyNumberFormat="1" applyFont="1" applyFill="1" applyBorder="1" applyAlignment="1" applyProtection="1">
      <alignment vertical="center"/>
    </xf>
    <xf numFmtId="164" fontId="2" fillId="7" borderId="14" xfId="0" applyNumberFormat="1" applyFont="1" applyFill="1" applyBorder="1" applyAlignment="1" applyProtection="1"/>
    <xf numFmtId="0" fontId="2" fillId="0" borderId="44" xfId="0" applyFont="1" applyBorder="1" applyProtection="1"/>
    <xf numFmtId="0" fontId="23" fillId="0" borderId="0" xfId="0" applyFont="1" applyAlignment="1" applyProtection="1">
      <alignment horizontal="right"/>
    </xf>
    <xf numFmtId="0" fontId="2" fillId="0" borderId="45" xfId="0" applyFont="1" applyBorder="1" applyProtection="1"/>
    <xf numFmtId="0" fontId="10" fillId="5" borderId="13" xfId="0" applyFont="1" applyFill="1" applyBorder="1" applyAlignment="1" applyProtection="1">
      <alignment vertical="top" wrapText="1"/>
    </xf>
    <xf numFmtId="0" fontId="2" fillId="5" borderId="13" xfId="0" applyFont="1" applyFill="1" applyBorder="1" applyAlignment="1" applyProtection="1">
      <alignment horizontal="right" vertical="top" wrapText="1"/>
    </xf>
    <xf numFmtId="164" fontId="2" fillId="7" borderId="14" xfId="0" applyNumberFormat="1" applyFont="1" applyFill="1" applyBorder="1" applyAlignment="1" applyProtection="1">
      <alignment horizontal="center" vertical="top"/>
    </xf>
    <xf numFmtId="164" fontId="2" fillId="7" borderId="23" xfId="0" applyNumberFormat="1" applyFont="1" applyFill="1" applyBorder="1" applyProtection="1"/>
    <xf numFmtId="0" fontId="24" fillId="5" borderId="33" xfId="0" applyFont="1" applyFill="1" applyBorder="1" applyAlignment="1" applyProtection="1">
      <alignment horizontal="left" vertical="top" wrapText="1"/>
    </xf>
    <xf numFmtId="0" fontId="25" fillId="5" borderId="33" xfId="0" applyFont="1" applyFill="1" applyBorder="1" applyAlignment="1" applyProtection="1">
      <alignment horizontal="left" vertical="top" wrapText="1"/>
    </xf>
    <xf numFmtId="164" fontId="5" fillId="5" borderId="33" xfId="0" applyNumberFormat="1" applyFont="1" applyFill="1" applyBorder="1" applyProtection="1"/>
    <xf numFmtId="164" fontId="2" fillId="0" borderId="44" xfId="0" applyNumberFormat="1" applyFont="1" applyBorder="1" applyProtection="1">
      <protection locked="0"/>
    </xf>
    <xf numFmtId="164" fontId="2" fillId="3" borderId="23" xfId="0" applyNumberFormat="1" applyFont="1" applyFill="1" applyBorder="1" applyProtection="1">
      <protection locked="0"/>
    </xf>
    <xf numFmtId="0" fontId="15" fillId="3" borderId="0" xfId="0" applyFont="1" applyFill="1" applyBorder="1" applyProtection="1">
      <protection locked="0"/>
    </xf>
    <xf numFmtId="0" fontId="15" fillId="3" borderId="31" xfId="0" applyFont="1" applyFill="1" applyBorder="1" applyProtection="1">
      <protection locked="0"/>
    </xf>
    <xf numFmtId="14" fontId="15" fillId="3" borderId="46" xfId="0" applyNumberFormat="1" applyFont="1" applyFill="1" applyBorder="1" applyAlignment="1" applyProtection="1">
      <alignment horizontal="center"/>
      <protection locked="0"/>
    </xf>
    <xf numFmtId="0" fontId="11" fillId="0" borderId="2"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9" fillId="0" borderId="21" xfId="0" applyFont="1" applyBorder="1" applyAlignment="1" applyProtection="1">
      <alignment horizontal="left" vertical="top" wrapText="1"/>
    </xf>
    <xf numFmtId="0" fontId="9" fillId="0" borderId="17" xfId="0" applyFont="1" applyBorder="1" applyAlignment="1" applyProtection="1">
      <alignment horizontal="left" vertical="top" wrapText="1"/>
    </xf>
    <xf numFmtId="0" fontId="15" fillId="0" borderId="3" xfId="0" applyFont="1" applyBorder="1" applyAlignment="1" applyProtection="1">
      <alignment horizontal="center"/>
    </xf>
    <xf numFmtId="0" fontId="15" fillId="0" borderId="0" xfId="0" applyFont="1" applyBorder="1" applyAlignment="1" applyProtection="1">
      <alignment horizontal="center"/>
    </xf>
    <xf numFmtId="0" fontId="15" fillId="0" borderId="47" xfId="0" applyFont="1" applyBorder="1" applyAlignment="1" applyProtection="1">
      <alignment horizontal="center"/>
    </xf>
    <xf numFmtId="0" fontId="15" fillId="0" borderId="1" xfId="0" applyFont="1" applyBorder="1" applyAlignment="1" applyProtection="1">
      <alignment horizontal="right"/>
    </xf>
    <xf numFmtId="0" fontId="15" fillId="0" borderId="31" xfId="0" applyFont="1" applyBorder="1" applyAlignment="1" applyProtection="1">
      <alignment horizontal="right"/>
    </xf>
    <xf numFmtId="0" fontId="9" fillId="0" borderId="4" xfId="0" applyFont="1" applyBorder="1" applyAlignment="1" applyProtection="1">
      <alignment horizontal="left"/>
    </xf>
    <xf numFmtId="0" fontId="9" fillId="0" borderId="32" xfId="0" applyFont="1" applyBorder="1" applyAlignment="1" applyProtection="1">
      <alignment horizontal="left"/>
    </xf>
    <xf numFmtId="0" fontId="9" fillId="8" borderId="42" xfId="0" applyFont="1" applyFill="1" applyBorder="1" applyAlignment="1" applyProtection="1">
      <alignment horizontal="left" vertical="top" wrapText="1"/>
    </xf>
    <xf numFmtId="0" fontId="9" fillId="8" borderId="6" xfId="0" applyFont="1" applyFill="1" applyBorder="1" applyAlignment="1" applyProtection="1">
      <alignment horizontal="left" vertical="top" wrapText="1"/>
    </xf>
    <xf numFmtId="0" fontId="10" fillId="8" borderId="5" xfId="0" applyFont="1" applyFill="1" applyBorder="1" applyAlignment="1" applyProtection="1">
      <alignment horizontal="left" vertical="top" wrapText="1"/>
    </xf>
    <xf numFmtId="0" fontId="10" fillId="8" borderId="6" xfId="0" applyFont="1" applyFill="1" applyBorder="1" applyAlignment="1" applyProtection="1">
      <alignment horizontal="left" vertical="top" wrapText="1"/>
    </xf>
    <xf numFmtId="0" fontId="9" fillId="8" borderId="4" xfId="0" applyFont="1" applyFill="1" applyBorder="1" applyAlignment="1" applyProtection="1">
      <alignment horizontal="left" vertical="top" wrapText="1"/>
    </xf>
    <xf numFmtId="0" fontId="9" fillId="8" borderId="37" xfId="0" applyFont="1" applyFill="1" applyBorder="1" applyAlignment="1" applyProtection="1">
      <alignment horizontal="left" vertical="top" wrapText="1"/>
    </xf>
    <xf numFmtId="0" fontId="10" fillId="8" borderId="22" xfId="0" applyFont="1" applyFill="1" applyBorder="1" applyAlignment="1" applyProtection="1">
      <alignment horizontal="left" vertical="top" wrapText="1"/>
    </xf>
    <xf numFmtId="0" fontId="10" fillId="8" borderId="37" xfId="0" applyFont="1" applyFill="1" applyBorder="1" applyAlignment="1" applyProtection="1">
      <alignment horizontal="left" vertical="top" wrapText="1"/>
    </xf>
    <xf numFmtId="0" fontId="15" fillId="0" borderId="3" xfId="0" applyFont="1" applyBorder="1" applyAlignment="1" applyProtection="1">
      <alignment horizontal="right"/>
    </xf>
    <xf numFmtId="0" fontId="15" fillId="0" borderId="0" xfId="0" applyFont="1" applyBorder="1" applyAlignment="1" applyProtection="1">
      <alignment horizontal="right"/>
    </xf>
    <xf numFmtId="0" fontId="15" fillId="0" borderId="0" xfId="0" applyFont="1" applyBorder="1" applyAlignment="1" applyProtection="1">
      <alignment horizontal="left"/>
    </xf>
    <xf numFmtId="0" fontId="15" fillId="0" borderId="47" xfId="0" applyFont="1" applyBorder="1" applyAlignment="1" applyProtection="1">
      <alignment horizontal="left"/>
    </xf>
    <xf numFmtId="0" fontId="13" fillId="6" borderId="39" xfId="0" quotePrefix="1" applyFont="1" applyFill="1" applyBorder="1" applyAlignment="1" applyProtection="1">
      <alignment horizontal="center" vertical="center" wrapText="1"/>
    </xf>
    <xf numFmtId="0" fontId="13" fillId="6" borderId="33" xfId="0" quotePrefix="1" applyFont="1" applyFill="1" applyBorder="1" applyAlignment="1" applyProtection="1">
      <alignment horizontal="center" vertical="center" wrapText="1"/>
    </xf>
    <xf numFmtId="0" fontId="13" fillId="6" borderId="40" xfId="0" quotePrefix="1" applyFont="1" applyFill="1" applyBorder="1" applyAlignment="1" applyProtection="1">
      <alignment horizontal="center" vertical="center" wrapText="1"/>
    </xf>
    <xf numFmtId="0" fontId="9" fillId="0" borderId="15" xfId="0" applyFont="1" applyBorder="1" applyAlignment="1" applyProtection="1">
      <alignment horizontal="left" vertical="top" wrapText="1"/>
    </xf>
    <xf numFmtId="0" fontId="10" fillId="0" borderId="18" xfId="0" applyFont="1" applyBorder="1" applyAlignment="1" applyProtection="1">
      <alignment horizontal="left" vertical="top" wrapText="1"/>
    </xf>
    <xf numFmtId="0" fontId="16" fillId="0" borderId="0" xfId="0" applyFont="1" applyAlignment="1" applyProtection="1">
      <alignment horizontal="center"/>
    </xf>
    <xf numFmtId="0" fontId="13" fillId="4" borderId="25" xfId="0" applyFont="1" applyFill="1" applyBorder="1" applyAlignment="1" applyProtection="1">
      <alignment horizontal="left" vertical="center" wrapText="1"/>
    </xf>
    <xf numFmtId="0" fontId="13" fillId="4" borderId="34" xfId="0" applyFont="1" applyFill="1" applyBorder="1" applyAlignment="1" applyProtection="1">
      <alignment horizontal="left" vertical="center" wrapText="1"/>
    </xf>
    <xf numFmtId="0" fontId="9" fillId="0" borderId="12" xfId="0" applyFont="1" applyBorder="1" applyAlignment="1" applyProtection="1">
      <alignment horizontal="left" vertical="top" wrapText="1"/>
    </xf>
    <xf numFmtId="0" fontId="10" fillId="0" borderId="29"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8" fillId="0" borderId="0" xfId="0" applyFont="1" applyBorder="1" applyAlignment="1" applyProtection="1">
      <alignment horizontal="left" wrapText="1"/>
    </xf>
    <xf numFmtId="0" fontId="9" fillId="5" borderId="30" xfId="0" applyFont="1" applyFill="1" applyBorder="1" applyAlignment="1" applyProtection="1">
      <alignment horizontal="left" vertical="top" wrapText="1"/>
    </xf>
    <xf numFmtId="0" fontId="9" fillId="5" borderId="41" xfId="0" applyFont="1" applyFill="1" applyBorder="1" applyAlignment="1" applyProtection="1">
      <alignment horizontal="left" vertical="top" wrapText="1"/>
    </xf>
    <xf numFmtId="0" fontId="13" fillId="4" borderId="26" xfId="0" applyFont="1" applyFill="1" applyBorder="1" applyAlignment="1" applyProtection="1">
      <alignment horizontal="left" vertical="center" wrapText="1"/>
    </xf>
    <xf numFmtId="0" fontId="10" fillId="0" borderId="8" xfId="0" applyFont="1" applyBorder="1" applyAlignment="1" applyProtection="1">
      <alignment horizontal="left" vertical="top" wrapText="1"/>
    </xf>
    <xf numFmtId="0" fontId="10" fillId="0" borderId="7" xfId="0" applyFont="1" applyBorder="1" applyAlignment="1" applyProtection="1">
      <alignment horizontal="left" vertical="top" wrapText="1"/>
    </xf>
    <xf numFmtId="0" fontId="10" fillId="0" borderId="11" xfId="0" applyFont="1" applyBorder="1" applyAlignment="1" applyProtection="1">
      <alignment horizontal="left" vertical="top" wrapText="1"/>
    </xf>
    <xf numFmtId="0" fontId="24" fillId="0" borderId="15" xfId="0" applyFont="1" applyBorder="1" applyAlignment="1" applyProtection="1">
      <alignment horizontal="left" vertical="top" wrapText="1"/>
    </xf>
    <xf numFmtId="0" fontId="25" fillId="0" borderId="2"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9" fillId="0" borderId="30" xfId="0" applyFont="1" applyBorder="1" applyAlignment="1" applyProtection="1">
      <alignment horizontal="left" vertical="top" wrapText="1"/>
    </xf>
    <xf numFmtId="0" fontId="9" fillId="0" borderId="41" xfId="0" applyFont="1" applyBorder="1" applyAlignment="1" applyProtection="1">
      <alignment horizontal="left" vertical="top" wrapText="1"/>
    </xf>
    <xf numFmtId="0" fontId="9" fillId="0" borderId="42" xfId="0" applyFont="1" applyBorder="1" applyAlignment="1" applyProtection="1">
      <alignment horizontal="left" vertical="top" wrapText="1"/>
    </xf>
    <xf numFmtId="0" fontId="9" fillId="0" borderId="6" xfId="0" applyFont="1" applyBorder="1" applyAlignment="1" applyProtection="1">
      <alignment horizontal="left" vertical="top" wrapText="1"/>
    </xf>
    <xf numFmtId="0" fontId="9" fillId="8" borderId="20" xfId="0" applyFont="1" applyFill="1" applyBorder="1" applyAlignment="1" applyProtection="1">
      <alignment horizontal="left" vertical="top" wrapText="1"/>
    </xf>
    <xf numFmtId="0" fontId="9" fillId="8" borderId="35" xfId="0" applyFont="1" applyFill="1" applyBorder="1" applyAlignment="1" applyProtection="1">
      <alignment horizontal="left" vertical="top" wrapText="1"/>
    </xf>
    <xf numFmtId="0" fontId="10" fillId="8" borderId="9" xfId="0" applyFont="1" applyFill="1" applyBorder="1" applyAlignment="1" applyProtection="1">
      <alignment horizontal="left" vertical="top" wrapText="1"/>
    </xf>
    <xf numFmtId="0" fontId="10" fillId="8" borderId="10" xfId="0" applyFont="1" applyFill="1" applyBorder="1" applyAlignment="1" applyProtection="1">
      <alignment horizontal="left" vertical="top" wrapText="1"/>
    </xf>
    <xf numFmtId="0" fontId="9" fillId="8" borderId="12" xfId="0" applyFont="1" applyFill="1" applyBorder="1" applyAlignment="1" applyProtection="1">
      <alignment horizontal="left" vertical="top" wrapText="1"/>
    </xf>
    <xf numFmtId="0" fontId="9" fillId="8" borderId="17" xfId="0" applyFont="1" applyFill="1" applyBorder="1" applyAlignment="1" applyProtection="1">
      <alignment horizontal="left" vertical="top" wrapText="1"/>
    </xf>
    <xf numFmtId="0" fontId="10" fillId="8" borderId="38" xfId="0" applyFont="1" applyFill="1" applyBorder="1" applyAlignment="1" applyProtection="1">
      <alignment horizontal="left" vertical="top" wrapText="1"/>
    </xf>
    <xf numFmtId="0" fontId="10" fillId="8" borderId="36" xfId="0" applyFont="1" applyFill="1" applyBorder="1" applyAlignment="1" applyProtection="1">
      <alignment horizontal="left" vertical="top" wrapText="1"/>
    </xf>
    <xf numFmtId="0" fontId="22" fillId="5" borderId="33" xfId="0" quotePrefix="1" applyFont="1" applyFill="1" applyBorder="1" applyAlignment="1" applyProtection="1">
      <alignment horizontal="center" vertical="center" wrapText="1"/>
    </xf>
    <xf numFmtId="0" fontId="22" fillId="5" borderId="33" xfId="0" applyFont="1" applyFill="1" applyBorder="1" applyAlignment="1" applyProtection="1">
      <alignment horizontal="center" vertical="center" wrapText="1"/>
    </xf>
    <xf numFmtId="0" fontId="9" fillId="0" borderId="12" xfId="0" applyFont="1" applyFill="1" applyBorder="1" applyAlignment="1" applyProtection="1">
      <alignment horizontal="left" vertical="top" wrapText="1"/>
    </xf>
    <xf numFmtId="0" fontId="9" fillId="0" borderId="17" xfId="0" applyFont="1" applyFill="1" applyBorder="1" applyAlignment="1" applyProtection="1">
      <alignment horizontal="left" vertical="top" wrapText="1"/>
    </xf>
    <xf numFmtId="0" fontId="10" fillId="0" borderId="13" xfId="0" applyFont="1" applyBorder="1" applyAlignment="1" applyProtection="1">
      <alignment horizontal="left" vertical="top" wrapText="1"/>
    </xf>
    <xf numFmtId="0" fontId="13" fillId="4" borderId="33" xfId="0" applyFont="1" applyFill="1" applyBorder="1" applyAlignment="1" applyProtection="1">
      <alignment horizontal="left" vertical="center" wrapText="1"/>
    </xf>
    <xf numFmtId="0" fontId="13" fillId="4" borderId="40" xfId="0" applyFont="1" applyFill="1" applyBorder="1" applyAlignment="1" applyProtection="1">
      <alignment horizontal="left" vertical="center" wrapText="1"/>
    </xf>
    <xf numFmtId="0" fontId="10" fillId="8" borderId="13" xfId="0" applyFont="1" applyFill="1" applyBorder="1" applyAlignment="1" applyProtection="1">
      <alignment horizontal="left" vertical="top" wrapText="1"/>
    </xf>
    <xf numFmtId="0" fontId="10" fillId="8" borderId="18" xfId="0" applyFont="1" applyFill="1" applyBorder="1" applyAlignment="1" applyProtection="1">
      <alignment horizontal="left" vertical="top" wrapText="1"/>
    </xf>
    <xf numFmtId="0" fontId="11" fillId="8" borderId="13" xfId="0" applyFont="1" applyFill="1" applyBorder="1" applyAlignment="1" applyProtection="1">
      <alignment horizontal="left" vertical="top" wrapText="1"/>
    </xf>
    <xf numFmtId="0" fontId="12" fillId="0" borderId="31" xfId="0" quotePrefix="1"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0" fontId="23" fillId="0" borderId="0" xfId="0" applyFont="1" applyAlignment="1" applyProtection="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2DA43-FA10-4D4E-A0F0-EA5288B430A9}">
  <sheetPr>
    <pageSetUpPr fitToPage="1"/>
  </sheetPr>
  <dimension ref="A1:H69"/>
  <sheetViews>
    <sheetView tabSelected="1" workbookViewId="0">
      <selection activeCell="E8" sqref="E8"/>
    </sheetView>
  </sheetViews>
  <sheetFormatPr baseColWidth="10" defaultColWidth="8.83203125" defaultRowHeight="15" x14ac:dyDescent="0.2"/>
  <cols>
    <col min="1" max="1" width="19.5" style="9" customWidth="1"/>
    <col min="2" max="2" width="27.6640625" style="9" customWidth="1"/>
    <col min="3" max="3" width="42.33203125" style="9" customWidth="1"/>
    <col min="4" max="4" width="12.1640625" style="10" customWidth="1"/>
    <col min="5" max="5" width="12.33203125" style="11" customWidth="1"/>
    <col min="6" max="6" width="8.83203125" style="9"/>
    <col min="7" max="7" width="10" style="9" bestFit="1" customWidth="1"/>
    <col min="8" max="16384" width="8.83203125" style="9"/>
  </cols>
  <sheetData>
    <row r="1" spans="1:8" ht="26" x14ac:dyDescent="0.3">
      <c r="A1" s="122" t="s">
        <v>89</v>
      </c>
      <c r="B1" s="122"/>
      <c r="C1" s="122"/>
      <c r="D1" s="122"/>
      <c r="E1" s="122"/>
    </row>
    <row r="3" spans="1:8" ht="36.5" customHeight="1" x14ac:dyDescent="0.25">
      <c r="A3" s="128" t="s">
        <v>120</v>
      </c>
      <c r="B3" s="128"/>
      <c r="C3" s="128"/>
      <c r="D3" s="128"/>
      <c r="E3" s="128"/>
    </row>
    <row r="4" spans="1:8" ht="16" thickBot="1" x14ac:dyDescent="0.25">
      <c r="A4" s="44"/>
      <c r="B4" s="44"/>
      <c r="C4" s="44"/>
      <c r="D4" s="44"/>
      <c r="E4" s="44"/>
    </row>
    <row r="5" spans="1:8" ht="29.5" customHeight="1" thickBot="1" x14ac:dyDescent="0.25">
      <c r="A5" s="12" t="s">
        <v>5</v>
      </c>
      <c r="B5" s="123" t="s">
        <v>0</v>
      </c>
      <c r="C5" s="124"/>
      <c r="D5" s="13"/>
      <c r="E5" s="52"/>
    </row>
    <row r="6" spans="1:8" ht="14.5" customHeight="1" x14ac:dyDescent="0.2">
      <c r="A6" s="125" t="s">
        <v>38</v>
      </c>
      <c r="B6" s="126" t="s">
        <v>44</v>
      </c>
      <c r="C6" s="95" t="s">
        <v>45</v>
      </c>
      <c r="D6" s="14" t="s">
        <v>10</v>
      </c>
      <c r="E6" s="42">
        <v>48500</v>
      </c>
      <c r="H6" s="45"/>
    </row>
    <row r="7" spans="1:8" ht="99" customHeight="1" x14ac:dyDescent="0.2">
      <c r="A7" s="120"/>
      <c r="B7" s="127"/>
      <c r="C7" s="95"/>
      <c r="D7" s="15"/>
      <c r="E7" s="16"/>
      <c r="H7" s="45"/>
    </row>
    <row r="8" spans="1:8" ht="15.5" customHeight="1" x14ac:dyDescent="0.2">
      <c r="A8" s="120" t="s">
        <v>6</v>
      </c>
      <c r="B8" s="95" t="s">
        <v>78</v>
      </c>
      <c r="C8" s="95" t="s">
        <v>79</v>
      </c>
      <c r="D8" s="17" t="s">
        <v>1</v>
      </c>
      <c r="E8" s="38" t="s">
        <v>72</v>
      </c>
    </row>
    <row r="9" spans="1:8" ht="15.5" customHeight="1" x14ac:dyDescent="0.2">
      <c r="A9" s="120"/>
      <c r="B9" s="95"/>
      <c r="C9" s="95"/>
      <c r="D9" s="17" t="s">
        <v>11</v>
      </c>
      <c r="E9" s="18" t="str">
        <f>VLOOKUP(E8,'Reference Values'!E2:F5, 2, FALSE)</f>
        <v>Enter above</v>
      </c>
    </row>
    <row r="10" spans="1:8" ht="66" customHeight="1" x14ac:dyDescent="0.2">
      <c r="A10" s="120"/>
      <c r="B10" s="95"/>
      <c r="C10" s="95"/>
      <c r="D10" s="15"/>
      <c r="E10" s="16"/>
    </row>
    <row r="11" spans="1:8" ht="15.5" customHeight="1" x14ac:dyDescent="0.2">
      <c r="A11" s="120" t="s">
        <v>39</v>
      </c>
      <c r="B11" s="95" t="s">
        <v>40</v>
      </c>
      <c r="C11" s="94" t="s">
        <v>43</v>
      </c>
      <c r="D11" s="17" t="s">
        <v>12</v>
      </c>
      <c r="E11" s="19" t="e">
        <f>SUM(E6+E9)</f>
        <v>#VALUE!</v>
      </c>
      <c r="G11"/>
    </row>
    <row r="12" spans="1:8" ht="29.5" customHeight="1" thickBot="1" x14ac:dyDescent="0.25">
      <c r="A12" s="97"/>
      <c r="B12" s="121"/>
      <c r="C12" s="121"/>
      <c r="D12" s="20"/>
      <c r="E12" s="48" t="str">
        <f>IF(ISERROR(SUM(E6+E9)),"You Must Enter More Data Above"," ")</f>
        <v>You Must Enter More Data Above</v>
      </c>
      <c r="G12" s="11"/>
    </row>
    <row r="13" spans="1:8" ht="28.75" customHeight="1" thickBot="1" x14ac:dyDescent="0.25"/>
    <row r="14" spans="1:8" ht="31.25" customHeight="1" thickBot="1" x14ac:dyDescent="0.25">
      <c r="A14" s="21" t="s">
        <v>7</v>
      </c>
      <c r="B14" s="123" t="s">
        <v>23</v>
      </c>
      <c r="C14" s="131"/>
      <c r="D14" s="22"/>
      <c r="E14" s="23"/>
    </row>
    <row r="15" spans="1:8" ht="16" thickBot="1" x14ac:dyDescent="0.25">
      <c r="A15" s="96" t="s">
        <v>2</v>
      </c>
      <c r="B15" s="132" t="s">
        <v>8</v>
      </c>
      <c r="C15" s="132" t="s">
        <v>51</v>
      </c>
      <c r="D15" s="53" t="s">
        <v>50</v>
      </c>
      <c r="E15" s="55"/>
      <c r="F15" s="25"/>
      <c r="G15" s="11"/>
    </row>
    <row r="16" spans="1:8" ht="42.5" customHeight="1" x14ac:dyDescent="0.2">
      <c r="A16" s="120"/>
      <c r="B16" s="95"/>
      <c r="C16" s="95"/>
      <c r="D16" s="15"/>
      <c r="E16" s="54"/>
    </row>
    <row r="17" spans="1:6" ht="14.5" customHeight="1" x14ac:dyDescent="0.2">
      <c r="A17" s="120" t="s">
        <v>46</v>
      </c>
      <c r="B17" s="95" t="s">
        <v>9</v>
      </c>
      <c r="C17" s="133" t="s">
        <v>53</v>
      </c>
      <c r="D17" s="17" t="s">
        <v>3</v>
      </c>
      <c r="E17" s="39"/>
    </row>
    <row r="18" spans="1:6" ht="14.5" customHeight="1" x14ac:dyDescent="0.2">
      <c r="A18" s="120"/>
      <c r="B18" s="95"/>
      <c r="C18" s="134"/>
      <c r="D18" s="17" t="s">
        <v>52</v>
      </c>
      <c r="E18" s="27">
        <f>MIN(8,SUM(E17/2))</f>
        <v>0</v>
      </c>
    </row>
    <row r="19" spans="1:6" ht="30.5" customHeight="1" x14ac:dyDescent="0.2">
      <c r="A19" s="120"/>
      <c r="B19" s="95"/>
      <c r="C19" s="132"/>
      <c r="D19" s="15"/>
      <c r="E19" s="26"/>
    </row>
    <row r="20" spans="1:6" x14ac:dyDescent="0.2">
      <c r="A20" s="120" t="s">
        <v>14</v>
      </c>
      <c r="B20" s="95" t="s">
        <v>13</v>
      </c>
      <c r="C20" s="95" t="s">
        <v>88</v>
      </c>
      <c r="D20" s="17" t="s">
        <v>54</v>
      </c>
      <c r="E20" s="38" t="s">
        <v>72</v>
      </c>
    </row>
    <row r="21" spans="1:6" x14ac:dyDescent="0.2">
      <c r="A21" s="120"/>
      <c r="B21" s="95"/>
      <c r="C21" s="95"/>
      <c r="D21" s="17" t="s">
        <v>55</v>
      </c>
      <c r="E21" s="28" t="str">
        <f>VLOOKUP(E20,'Reference Values'!E9:F11, 2, FALSE)</f>
        <v>Enter above</v>
      </c>
    </row>
    <row r="22" spans="1:6" ht="55.75" customHeight="1" x14ac:dyDescent="0.2">
      <c r="A22" s="120"/>
      <c r="B22" s="95"/>
      <c r="C22" s="95"/>
      <c r="D22" s="15"/>
      <c r="E22" s="47" t="str">
        <f>IF(ISERROR(E21/(100%-F21)),"You Must Enter More Data Above"," ")</f>
        <v>You Must Enter More Data Above</v>
      </c>
    </row>
    <row r="23" spans="1:6" x14ac:dyDescent="0.2">
      <c r="A23" s="135" t="s">
        <v>100</v>
      </c>
      <c r="B23" s="136" t="s">
        <v>98</v>
      </c>
      <c r="C23" s="136" t="s">
        <v>99</v>
      </c>
      <c r="D23" s="17" t="s">
        <v>56</v>
      </c>
      <c r="E23" s="40"/>
    </row>
    <row r="24" spans="1:6" ht="43.25" customHeight="1" x14ac:dyDescent="0.2">
      <c r="A24" s="135"/>
      <c r="B24" s="136"/>
      <c r="C24" s="136"/>
      <c r="D24" s="15"/>
      <c r="E24" s="26"/>
    </row>
    <row r="25" spans="1:6" x14ac:dyDescent="0.2">
      <c r="A25" s="120" t="s">
        <v>22</v>
      </c>
      <c r="B25" s="95" t="s">
        <v>47</v>
      </c>
      <c r="C25" s="94" t="s">
        <v>57</v>
      </c>
      <c r="D25" s="17" t="s">
        <v>15</v>
      </c>
      <c r="E25" s="27" t="e">
        <f>SUM(E15+E18+E21+E23)</f>
        <v>#VALUE!</v>
      </c>
    </row>
    <row r="26" spans="1:6" ht="43.25" customHeight="1" x14ac:dyDescent="0.2">
      <c r="A26" s="120"/>
      <c r="B26" s="95"/>
      <c r="C26" s="95"/>
      <c r="D26" s="15"/>
      <c r="E26" s="47" t="str">
        <f>IF(ISERROR(SUM(E15+E18+E21+E23)),"You Must Enter More Data Above"," ")</f>
        <v>You Must Enter More Data Above</v>
      </c>
    </row>
    <row r="27" spans="1:6" x14ac:dyDescent="0.2">
      <c r="A27" s="96" t="s">
        <v>58</v>
      </c>
      <c r="B27" s="132" t="s">
        <v>17</v>
      </c>
      <c r="C27" s="137" t="s">
        <v>77</v>
      </c>
      <c r="D27" s="24" t="s">
        <v>24</v>
      </c>
      <c r="E27" s="43" t="e">
        <f>VLOOKUP(E25,'Reference Values'!A2:C202, 3, TRUE)</f>
        <v>#VALUE!</v>
      </c>
      <c r="F27" s="25"/>
    </row>
    <row r="28" spans="1:6" ht="58.75" customHeight="1" thickBot="1" x14ac:dyDescent="0.25">
      <c r="A28" s="97"/>
      <c r="B28" s="121"/>
      <c r="C28" s="121"/>
      <c r="D28" s="20"/>
      <c r="E28" s="48" t="str">
        <f>IF(ISERROR(SUM(E15+E18+E21+E23)),"You Must Enter More Data Above"," ")</f>
        <v>You Must Enter More Data Above</v>
      </c>
    </row>
    <row r="29" spans="1:6" ht="28.75" customHeight="1" thickBot="1" x14ac:dyDescent="0.25">
      <c r="A29" s="29"/>
      <c r="B29" s="30"/>
      <c r="C29" s="31"/>
      <c r="D29" s="31"/>
      <c r="E29" s="32"/>
    </row>
    <row r="30" spans="1:6" ht="29.5" customHeight="1" thickBot="1" x14ac:dyDescent="0.25">
      <c r="A30" s="33" t="s">
        <v>16</v>
      </c>
      <c r="B30" s="123" t="s">
        <v>29</v>
      </c>
      <c r="C30" s="131"/>
      <c r="D30" s="34"/>
      <c r="E30" s="35"/>
    </row>
    <row r="31" spans="1:6" ht="15.5" customHeight="1" x14ac:dyDescent="0.2">
      <c r="A31" s="138" t="s">
        <v>48</v>
      </c>
      <c r="B31" s="139"/>
      <c r="C31" s="36" t="s">
        <v>36</v>
      </c>
      <c r="D31" s="17" t="s">
        <v>12</v>
      </c>
      <c r="E31" s="19" t="e">
        <f>E11</f>
        <v>#VALUE!</v>
      </c>
    </row>
    <row r="32" spans="1:6" ht="15.5" customHeight="1" x14ac:dyDescent="0.2">
      <c r="A32" s="140" t="s">
        <v>59</v>
      </c>
      <c r="B32" s="141"/>
      <c r="C32" s="36" t="s">
        <v>37</v>
      </c>
      <c r="D32" s="17" t="s">
        <v>18</v>
      </c>
      <c r="E32" s="37" t="e">
        <f>E27</f>
        <v>#VALUE!</v>
      </c>
    </row>
    <row r="33" spans="1:5" x14ac:dyDescent="0.2">
      <c r="A33" s="120" t="s">
        <v>42</v>
      </c>
      <c r="B33" s="95" t="s">
        <v>41</v>
      </c>
      <c r="C33" s="94" t="s">
        <v>60</v>
      </c>
      <c r="D33" s="17" t="s">
        <v>21</v>
      </c>
      <c r="E33" s="19" t="e">
        <f>SUM(E11+E27)</f>
        <v>#VALUE!</v>
      </c>
    </row>
    <row r="34" spans="1:5" ht="22.75" customHeight="1" x14ac:dyDescent="0.2">
      <c r="A34" s="120"/>
      <c r="B34" s="95"/>
      <c r="C34" s="95"/>
      <c r="D34" s="15"/>
      <c r="E34" s="47" t="str">
        <f>IF(ISERROR(SUM(E31+E32)),"You Must Enter More Data Above"," ")</f>
        <v>You Must Enter More Data Above</v>
      </c>
    </row>
    <row r="35" spans="1:5" ht="14.5" customHeight="1" x14ac:dyDescent="0.2">
      <c r="A35" s="120" t="s">
        <v>19</v>
      </c>
      <c r="B35" s="95" t="s">
        <v>20</v>
      </c>
      <c r="C35" s="133" t="s">
        <v>86</v>
      </c>
      <c r="D35" s="17" t="s">
        <v>61</v>
      </c>
      <c r="E35" s="38" t="s">
        <v>72</v>
      </c>
    </row>
    <row r="36" spans="1:5" ht="14.5" customHeight="1" x14ac:dyDescent="0.2">
      <c r="A36" s="120"/>
      <c r="B36" s="95"/>
      <c r="C36" s="134"/>
      <c r="D36" s="17" t="s">
        <v>62</v>
      </c>
      <c r="E36" s="18" t="str">
        <f>VLOOKUP(E35,'Reference Values'!E15:F17, 2, FALSE)</f>
        <v>Enter above</v>
      </c>
    </row>
    <row r="37" spans="1:5" ht="29.5" customHeight="1" x14ac:dyDescent="0.2">
      <c r="A37" s="120"/>
      <c r="B37" s="95"/>
      <c r="C37" s="132"/>
      <c r="D37" s="15"/>
      <c r="E37" s="46" t="str">
        <f>IF(ISERROR(SUM(E33+E36)),"You Must Enter More Data Above"," ")</f>
        <v>You Must Enter More Data Above</v>
      </c>
    </row>
    <row r="38" spans="1:5" ht="24" customHeight="1" x14ac:dyDescent="0.2">
      <c r="A38" s="142" t="s">
        <v>28</v>
      </c>
      <c r="B38" s="144" t="s">
        <v>63</v>
      </c>
      <c r="C38" s="145"/>
      <c r="D38" s="69" t="s">
        <v>26</v>
      </c>
      <c r="E38" s="76" t="e">
        <f>SUM(E39-4000)</f>
        <v>#VALUE!</v>
      </c>
    </row>
    <row r="39" spans="1:5" ht="24" customHeight="1" x14ac:dyDescent="0.2">
      <c r="A39" s="142"/>
      <c r="B39" s="144"/>
      <c r="C39" s="145"/>
      <c r="D39" s="70" t="s">
        <v>25</v>
      </c>
      <c r="E39" s="76" t="e">
        <f>SUM(E33+E36)</f>
        <v>#VALUE!</v>
      </c>
    </row>
    <row r="40" spans="1:5" ht="24" customHeight="1" thickBot="1" x14ac:dyDescent="0.25">
      <c r="A40" s="143"/>
      <c r="B40" s="111"/>
      <c r="C40" s="112"/>
      <c r="D40" s="71" t="s">
        <v>27</v>
      </c>
      <c r="E40" s="77" t="e">
        <f>SUM(E39+4000)</f>
        <v>#VALUE!</v>
      </c>
    </row>
    <row r="41" spans="1:5" ht="28.75" customHeight="1" thickBot="1" x14ac:dyDescent="0.25">
      <c r="A41" s="29"/>
      <c r="B41" s="30"/>
      <c r="C41" s="31"/>
      <c r="D41" s="31"/>
      <c r="E41" s="32"/>
    </row>
    <row r="42" spans="1:5" ht="29.5" customHeight="1" thickBot="1" x14ac:dyDescent="0.25">
      <c r="A42" s="33" t="s">
        <v>30</v>
      </c>
      <c r="B42" s="123" t="s">
        <v>31</v>
      </c>
      <c r="C42" s="131"/>
      <c r="D42" s="34"/>
      <c r="E42" s="35"/>
    </row>
    <row r="43" spans="1:5" ht="14.5" customHeight="1" x14ac:dyDescent="0.2">
      <c r="A43" s="146" t="s">
        <v>32</v>
      </c>
      <c r="B43" s="148" t="s">
        <v>84</v>
      </c>
      <c r="C43" s="148" t="s">
        <v>85</v>
      </c>
      <c r="D43" s="68" t="s">
        <v>64</v>
      </c>
      <c r="E43" s="41"/>
    </row>
    <row r="44" spans="1:5" ht="114.5" customHeight="1" thickBot="1" x14ac:dyDescent="0.25">
      <c r="A44" s="147"/>
      <c r="B44" s="149"/>
      <c r="C44" s="149"/>
      <c r="D44" s="50"/>
      <c r="E44" s="49" t="str">
        <f>IF(E43=0,"You must enter 
a Negotiated Compensation in BOX P above."," ")</f>
        <v>You must enter 
a Negotiated Compensation in BOX P above.</v>
      </c>
    </row>
    <row r="45" spans="1:5" ht="27.5" customHeight="1" thickBot="1" x14ac:dyDescent="0.25">
      <c r="A45" s="150" t="s">
        <v>33</v>
      </c>
      <c r="B45" s="151"/>
      <c r="C45" s="151"/>
      <c r="D45" s="151"/>
      <c r="E45" s="151"/>
    </row>
    <row r="46" spans="1:5" x14ac:dyDescent="0.2">
      <c r="A46" s="152" t="s">
        <v>34</v>
      </c>
      <c r="B46" s="154" t="s">
        <v>49</v>
      </c>
      <c r="C46" s="154" t="s">
        <v>65</v>
      </c>
      <c r="D46" s="14" t="s">
        <v>35</v>
      </c>
      <c r="E46" s="51" t="e">
        <f>SUM(SUM(E43-E36)*0.0765)</f>
        <v>#VALUE!</v>
      </c>
    </row>
    <row r="47" spans="1:5" ht="49.25" customHeight="1" thickBot="1" x14ac:dyDescent="0.25">
      <c r="A47" s="153"/>
      <c r="B47" s="121"/>
      <c r="C47" s="121"/>
      <c r="D47" s="20"/>
      <c r="E47" s="47" t="str">
        <f>IF(ISERROR(SUM(SUM(E43-E36)*0.0765)),"You must enter a Negotiated Compensation in BOX P above."," ")</f>
        <v>You must enter a Negotiated Compensation in BOX P above.</v>
      </c>
    </row>
    <row r="48" spans="1:5" x14ac:dyDescent="0.2">
      <c r="A48" s="146" t="s">
        <v>4</v>
      </c>
      <c r="B48" s="157" t="s">
        <v>68</v>
      </c>
      <c r="C48" s="159" t="s">
        <v>66</v>
      </c>
      <c r="D48" s="65" t="s">
        <v>67</v>
      </c>
      <c r="E48" s="78" t="e">
        <f>SUM(E46+E43)</f>
        <v>#VALUE!</v>
      </c>
    </row>
    <row r="49" spans="1:5" ht="24" customHeight="1" thickBot="1" x14ac:dyDescent="0.25">
      <c r="A49" s="147"/>
      <c r="B49" s="158"/>
      <c r="C49" s="158"/>
      <c r="D49" s="66"/>
      <c r="E49" s="67" t="str">
        <f>IF(ISERROR(SUM(E43+E46)),"You must enter more data above."," ")</f>
        <v>You must enter more data above.</v>
      </c>
    </row>
    <row r="50" spans="1:5" ht="28.75" customHeight="1" x14ac:dyDescent="0.2">
      <c r="A50" s="160" t="s">
        <v>118</v>
      </c>
      <c r="B50" s="161"/>
      <c r="C50" s="161"/>
      <c r="D50" s="161"/>
      <c r="E50" s="161"/>
    </row>
    <row r="51" spans="1:5" customFormat="1" ht="12" customHeight="1" x14ac:dyDescent="0.2">
      <c r="A51" s="9"/>
      <c r="B51" s="9"/>
      <c r="C51" s="9"/>
      <c r="D51" s="10"/>
      <c r="E51" s="11"/>
    </row>
    <row r="52" spans="1:5" customFormat="1" ht="19" x14ac:dyDescent="0.25">
      <c r="A52" s="162" t="s">
        <v>90</v>
      </c>
      <c r="B52" s="162"/>
      <c r="C52" s="79"/>
      <c r="D52" s="80" t="s">
        <v>91</v>
      </c>
      <c r="E52" s="89"/>
    </row>
    <row r="53" spans="1:5" customFormat="1" ht="24.5" customHeight="1" x14ac:dyDescent="0.25">
      <c r="A53" s="162" t="s">
        <v>92</v>
      </c>
      <c r="B53" s="162"/>
      <c r="C53" s="81"/>
      <c r="D53" s="80" t="s">
        <v>91</v>
      </c>
      <c r="E53" s="89"/>
    </row>
    <row r="54" spans="1:5" customFormat="1" ht="16" thickBot="1" x14ac:dyDescent="0.25">
      <c r="A54" s="9"/>
      <c r="B54" s="9"/>
      <c r="C54" s="9"/>
      <c r="D54" s="10"/>
      <c r="E54" s="11"/>
    </row>
    <row r="55" spans="1:5" customFormat="1" ht="29.5" customHeight="1" thickBot="1" x14ac:dyDescent="0.25">
      <c r="A55" s="33" t="s">
        <v>93</v>
      </c>
      <c r="B55" s="123" t="s">
        <v>119</v>
      </c>
      <c r="C55" s="155"/>
      <c r="D55" s="155"/>
      <c r="E55" s="156"/>
    </row>
    <row r="56" spans="1:5" customFormat="1" ht="14.5" customHeight="1" x14ac:dyDescent="0.2">
      <c r="A56" s="129" t="s">
        <v>4</v>
      </c>
      <c r="B56" s="130"/>
      <c r="C56" s="82" t="s">
        <v>115</v>
      </c>
      <c r="D56" s="83"/>
      <c r="E56" s="84" t="e">
        <f>E48</f>
        <v>#VALUE!</v>
      </c>
    </row>
    <row r="57" spans="1:5" customFormat="1" ht="14.5" customHeight="1" x14ac:dyDescent="0.2">
      <c r="A57" s="105" t="s">
        <v>94</v>
      </c>
      <c r="B57" s="106"/>
      <c r="C57" s="107" t="s">
        <v>116</v>
      </c>
      <c r="D57" s="108"/>
      <c r="E57" s="90"/>
    </row>
    <row r="58" spans="1:5" customFormat="1" ht="14.5" customHeight="1" thickBot="1" x14ac:dyDescent="0.25">
      <c r="A58" s="109" t="s">
        <v>95</v>
      </c>
      <c r="B58" s="110"/>
      <c r="C58" s="111" t="s">
        <v>96</v>
      </c>
      <c r="D58" s="112"/>
      <c r="E58" s="85" t="e">
        <f>SUM(E56-E57)</f>
        <v>#VALUE!</v>
      </c>
    </row>
    <row r="59" spans="1:5" customFormat="1" ht="14.5" customHeight="1" thickBot="1" x14ac:dyDescent="0.25">
      <c r="A59" s="86"/>
      <c r="B59" s="86"/>
      <c r="C59" s="87"/>
      <c r="D59" s="87"/>
      <c r="E59" s="88"/>
    </row>
    <row r="60" spans="1:5" customFormat="1" ht="15" customHeight="1" thickBot="1" x14ac:dyDescent="0.25">
      <c r="A60" s="117" t="s">
        <v>97</v>
      </c>
      <c r="B60" s="118"/>
      <c r="C60" s="118"/>
      <c r="D60" s="118"/>
      <c r="E60" s="119"/>
    </row>
    <row r="61" spans="1:5" ht="16" x14ac:dyDescent="0.2">
      <c r="A61" s="101" t="s">
        <v>101</v>
      </c>
      <c r="B61" s="102"/>
      <c r="C61" s="92" t="s">
        <v>112</v>
      </c>
      <c r="D61" s="60" t="s">
        <v>102</v>
      </c>
      <c r="E61" s="93" t="s">
        <v>114</v>
      </c>
    </row>
    <row r="62" spans="1:5" ht="16" x14ac:dyDescent="0.2">
      <c r="A62" s="113" t="s">
        <v>103</v>
      </c>
      <c r="B62" s="114"/>
      <c r="C62" s="91" t="s">
        <v>113</v>
      </c>
      <c r="D62" s="115" t="s">
        <v>104</v>
      </c>
      <c r="E62" s="116"/>
    </row>
    <row r="63" spans="1:5" ht="16" x14ac:dyDescent="0.2">
      <c r="A63" s="98" t="s">
        <v>105</v>
      </c>
      <c r="B63" s="99"/>
      <c r="C63" s="99"/>
      <c r="D63" s="99"/>
      <c r="E63" s="100"/>
    </row>
    <row r="64" spans="1:5" ht="16" x14ac:dyDescent="0.2">
      <c r="A64" s="61" t="s">
        <v>106</v>
      </c>
      <c r="B64" s="72" t="str">
        <f>C62</f>
        <v>[Enter Pastor's Name Here]</v>
      </c>
      <c r="C64" s="74" t="s">
        <v>109</v>
      </c>
      <c r="D64" s="62"/>
      <c r="E64" s="63"/>
    </row>
    <row r="65" spans="1:5" ht="16" x14ac:dyDescent="0.2">
      <c r="A65" s="61" t="s">
        <v>110</v>
      </c>
      <c r="B65" s="73" t="e">
        <f>E58</f>
        <v>#VALUE!</v>
      </c>
      <c r="C65" s="74" t="s">
        <v>117</v>
      </c>
      <c r="D65" s="73">
        <f>E57</f>
        <v>0</v>
      </c>
      <c r="E65" s="63"/>
    </row>
    <row r="66" spans="1:5" ht="26.5" customHeight="1" thickBot="1" x14ac:dyDescent="0.25">
      <c r="A66" s="103" t="s">
        <v>111</v>
      </c>
      <c r="B66" s="104"/>
      <c r="C66" s="64" t="s">
        <v>107</v>
      </c>
      <c r="D66" s="75" t="s">
        <v>108</v>
      </c>
      <c r="E66" s="59"/>
    </row>
    <row r="67" spans="1:5" ht="16" x14ac:dyDescent="0.2">
      <c r="A67" s="56"/>
      <c r="B67" s="56"/>
      <c r="C67" s="56"/>
      <c r="D67" s="57"/>
      <c r="E67" s="58"/>
    </row>
    <row r="68" spans="1:5" ht="16" x14ac:dyDescent="0.2">
      <c r="A68" s="56"/>
      <c r="B68" s="56"/>
      <c r="C68" s="56"/>
      <c r="D68" s="57"/>
      <c r="E68" s="58"/>
    </row>
    <row r="69" spans="1:5" ht="16" x14ac:dyDescent="0.2">
      <c r="A69" s="56"/>
      <c r="B69" s="56"/>
      <c r="C69" s="56"/>
      <c r="D69" s="57"/>
      <c r="E69" s="58"/>
    </row>
  </sheetData>
  <sheetProtection sheet="1" selectLockedCells="1"/>
  <mergeCells count="68">
    <mergeCell ref="B55:E55"/>
    <mergeCell ref="A48:A49"/>
    <mergeCell ref="B48:B49"/>
    <mergeCell ref="C48:C49"/>
    <mergeCell ref="A50:E50"/>
    <mergeCell ref="A52:B52"/>
    <mergeCell ref="A53:B53"/>
    <mergeCell ref="A43:A44"/>
    <mergeCell ref="B43:B44"/>
    <mergeCell ref="C43:C44"/>
    <mergeCell ref="A45:E45"/>
    <mergeCell ref="A46:A47"/>
    <mergeCell ref="B46:B47"/>
    <mergeCell ref="C46:C47"/>
    <mergeCell ref="C27:C28"/>
    <mergeCell ref="B42:C42"/>
    <mergeCell ref="B30:C30"/>
    <mergeCell ref="A31:B31"/>
    <mergeCell ref="A32:B32"/>
    <mergeCell ref="A33:A34"/>
    <mergeCell ref="B33:B34"/>
    <mergeCell ref="C33:C34"/>
    <mergeCell ref="A35:A37"/>
    <mergeCell ref="B35:B37"/>
    <mergeCell ref="C35:C37"/>
    <mergeCell ref="A38:A40"/>
    <mergeCell ref="B38:C40"/>
    <mergeCell ref="A20:A22"/>
    <mergeCell ref="B20:B22"/>
    <mergeCell ref="C20:C22"/>
    <mergeCell ref="A23:A24"/>
    <mergeCell ref="B23:B24"/>
    <mergeCell ref="C23:C24"/>
    <mergeCell ref="B14:C14"/>
    <mergeCell ref="A15:A16"/>
    <mergeCell ref="B15:B16"/>
    <mergeCell ref="C15:C16"/>
    <mergeCell ref="A17:A19"/>
    <mergeCell ref="B17:B19"/>
    <mergeCell ref="C17:C19"/>
    <mergeCell ref="A1:E1"/>
    <mergeCell ref="B5:C5"/>
    <mergeCell ref="A6:A7"/>
    <mergeCell ref="B6:B7"/>
    <mergeCell ref="C6:C7"/>
    <mergeCell ref="A3:E3"/>
    <mergeCell ref="A8:A10"/>
    <mergeCell ref="B8:B10"/>
    <mergeCell ref="C8:C10"/>
    <mergeCell ref="A11:A12"/>
    <mergeCell ref="B11:B12"/>
    <mergeCell ref="C11:C12"/>
    <mergeCell ref="C25:C26"/>
    <mergeCell ref="A27:A28"/>
    <mergeCell ref="A63:E63"/>
    <mergeCell ref="A61:B61"/>
    <mergeCell ref="A66:B66"/>
    <mergeCell ref="A57:B57"/>
    <mergeCell ref="C57:D57"/>
    <mergeCell ref="A58:B58"/>
    <mergeCell ref="C58:D58"/>
    <mergeCell ref="A62:B62"/>
    <mergeCell ref="D62:E62"/>
    <mergeCell ref="A60:E60"/>
    <mergeCell ref="A56:B56"/>
    <mergeCell ref="A25:A26"/>
    <mergeCell ref="B25:B26"/>
    <mergeCell ref="B27:B28"/>
  </mergeCells>
  <dataValidations count="1">
    <dataValidation allowBlank="1" showInputMessage="1" showErrorMessage="1" promptTitle="PLEASE CHOOSE" prompt="How do average home prices and grocery costs in the area surrounding the congregation compare to the national median?" sqref="F9" xr:uid="{66DC21E9-D498-4774-A59F-2E42FF9E3948}"/>
  </dataValidations>
  <pageMargins left="0.54" right="0.53" top="0.42" bottom="0.37" header="0.3" footer="0.3"/>
  <pageSetup scale="83" fitToHeight="0" orientation="portrait" r:id="rId1"/>
  <rowBreaks count="1" manualBreakCount="1">
    <brk id="28" max="4" man="1"/>
  </rowBreaks>
  <colBreaks count="1" manualBreakCount="1">
    <brk id="1" max="65" man="1"/>
  </colBreaks>
  <extLst>
    <ext xmlns:x14="http://schemas.microsoft.com/office/spreadsheetml/2009/9/main" uri="{CCE6A557-97BC-4b89-ADB6-D9C93CAAB3DF}">
      <x14:dataValidations xmlns:xm="http://schemas.microsoft.com/office/excel/2006/main" count="2">
        <x14:dataValidation type="list" errorStyle="warning" showInputMessage="1" showErrorMessage="1" errorTitle="Invalid Entry!" error="Please select an option from the list." xr:uid="{7253A6F4-D2F0-4158-9569-FAF73F48AA64}">
          <x14:formula1>
            <xm:f>'Reference Values'!$E$2:$E$5</xm:f>
          </x14:formula1>
          <xm:sqref>E8</xm:sqref>
        </x14:dataValidation>
        <x14:dataValidation type="list" errorStyle="warning" allowBlank="1" showInputMessage="1" showErrorMessage="1" errorTitle="Select yes/no" xr:uid="{66B65CD4-D1E0-40B3-AEF2-C65EDCFBFB26}">
          <x14:formula1>
            <xm:f>'Reference Values'!$E$9:$E$11</xm:f>
          </x14:formula1>
          <xm:sqref>E20 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96E99-430C-4A90-9A93-4BBE0F993107}">
  <dimension ref="A1:F202"/>
  <sheetViews>
    <sheetView workbookViewId="0">
      <selection activeCell="B7" sqref="B7"/>
    </sheetView>
  </sheetViews>
  <sheetFormatPr baseColWidth="10" defaultColWidth="8.83203125" defaultRowHeight="15" x14ac:dyDescent="0.2"/>
  <cols>
    <col min="1" max="1" width="8.83203125" style="5"/>
    <col min="2" max="2" width="16.83203125" style="3" customWidth="1"/>
    <col min="3" max="3" width="11.1640625" style="3" customWidth="1"/>
    <col min="5" max="5" width="21.83203125" customWidth="1"/>
    <col min="6" max="6" width="11.1640625" customWidth="1"/>
  </cols>
  <sheetData>
    <row r="1" spans="1:6" x14ac:dyDescent="0.2">
      <c r="A1" s="7" t="s">
        <v>69</v>
      </c>
      <c r="B1" s="8" t="s">
        <v>87</v>
      </c>
      <c r="C1" s="8" t="s">
        <v>70</v>
      </c>
      <c r="E1" s="4" t="s">
        <v>71</v>
      </c>
    </row>
    <row r="2" spans="1:6" x14ac:dyDescent="0.2">
      <c r="A2" s="5">
        <v>0</v>
      </c>
      <c r="B2" s="3">
        <v>0</v>
      </c>
      <c r="C2" s="3">
        <v>0</v>
      </c>
      <c r="E2" t="s">
        <v>72</v>
      </c>
      <c r="F2" t="s">
        <v>76</v>
      </c>
    </row>
    <row r="3" spans="1:6" x14ac:dyDescent="0.2">
      <c r="A3" s="5">
        <f>A2+0.5</f>
        <v>0.5</v>
      </c>
      <c r="B3" s="3">
        <v>875</v>
      </c>
      <c r="C3" s="3">
        <v>875</v>
      </c>
      <c r="E3" t="s">
        <v>73</v>
      </c>
      <c r="F3" s="1">
        <v>0</v>
      </c>
    </row>
    <row r="4" spans="1:6" x14ac:dyDescent="0.2">
      <c r="A4" s="5">
        <f t="shared" ref="A4:A67" si="0">A3+0.5</f>
        <v>1</v>
      </c>
      <c r="B4" s="3">
        <v>859.69388000000004</v>
      </c>
      <c r="C4" s="3">
        <v>1734.69388</v>
      </c>
      <c r="E4" t="s">
        <v>74</v>
      </c>
      <c r="F4" s="1">
        <v>1500</v>
      </c>
    </row>
    <row r="5" spans="1:6" x14ac:dyDescent="0.2">
      <c r="A5" s="5">
        <f t="shared" si="0"/>
        <v>1.5</v>
      </c>
      <c r="B5" s="3">
        <v>844.38776000000007</v>
      </c>
      <c r="C5" s="3">
        <v>2579.0816400000003</v>
      </c>
      <c r="E5" t="s">
        <v>75</v>
      </c>
      <c r="F5" s="1">
        <v>3000</v>
      </c>
    </row>
    <row r="6" spans="1:6" x14ac:dyDescent="0.2">
      <c r="A6" s="5">
        <f t="shared" si="0"/>
        <v>2</v>
      </c>
      <c r="B6" s="3">
        <v>829.08164000000011</v>
      </c>
      <c r="C6" s="3">
        <v>3408.1632800000007</v>
      </c>
    </row>
    <row r="7" spans="1:6" x14ac:dyDescent="0.2">
      <c r="A7" s="5">
        <f t="shared" si="0"/>
        <v>2.5</v>
      </c>
      <c r="B7" s="3">
        <v>813.77552000000014</v>
      </c>
      <c r="C7" s="3">
        <v>4221.9388000000008</v>
      </c>
    </row>
    <row r="8" spans="1:6" x14ac:dyDescent="0.2">
      <c r="A8" s="5">
        <f t="shared" si="0"/>
        <v>3</v>
      </c>
      <c r="B8" s="3">
        <v>798.46940000000018</v>
      </c>
      <c r="C8" s="3">
        <v>5020.4082000000008</v>
      </c>
      <c r="E8" s="4" t="s">
        <v>80</v>
      </c>
    </row>
    <row r="9" spans="1:6" x14ac:dyDescent="0.2">
      <c r="A9" s="5">
        <f t="shared" si="0"/>
        <v>3.5</v>
      </c>
      <c r="B9" s="3">
        <v>783.16328000000021</v>
      </c>
      <c r="C9" s="3">
        <v>5803.5714800000005</v>
      </c>
      <c r="E9" t="s">
        <v>72</v>
      </c>
      <c r="F9" t="s">
        <v>76</v>
      </c>
    </row>
    <row r="10" spans="1:6" x14ac:dyDescent="0.2">
      <c r="A10" s="5">
        <f t="shared" si="0"/>
        <v>4</v>
      </c>
      <c r="B10" s="3">
        <v>767.85716000000025</v>
      </c>
      <c r="C10" s="3">
        <v>6571.428640000001</v>
      </c>
      <c r="E10" t="s">
        <v>81</v>
      </c>
      <c r="F10" s="6">
        <v>3</v>
      </c>
    </row>
    <row r="11" spans="1:6" x14ac:dyDescent="0.2">
      <c r="A11" s="5">
        <f t="shared" si="0"/>
        <v>4.5</v>
      </c>
      <c r="B11" s="3">
        <v>752.55104000000028</v>
      </c>
      <c r="C11" s="3">
        <v>7323.9796800000013</v>
      </c>
      <c r="E11" t="s">
        <v>82</v>
      </c>
      <c r="F11" s="6">
        <v>0</v>
      </c>
    </row>
    <row r="12" spans="1:6" x14ac:dyDescent="0.2">
      <c r="A12" s="5">
        <f t="shared" si="0"/>
        <v>5</v>
      </c>
      <c r="B12" s="3">
        <v>737.24492000000032</v>
      </c>
      <c r="C12" s="3">
        <v>8061.2246000000014</v>
      </c>
      <c r="F12" s="1"/>
    </row>
    <row r="13" spans="1:6" x14ac:dyDescent="0.2">
      <c r="A13" s="5">
        <f t="shared" si="0"/>
        <v>5.5</v>
      </c>
      <c r="B13" s="3">
        <v>721.93880000000036</v>
      </c>
      <c r="C13" s="3">
        <v>8783.1634000000013</v>
      </c>
    </row>
    <row r="14" spans="1:6" x14ac:dyDescent="0.2">
      <c r="A14" s="5">
        <f t="shared" si="0"/>
        <v>6</v>
      </c>
      <c r="B14" s="3">
        <v>706.63268000000039</v>
      </c>
      <c r="C14" s="3">
        <v>9489.7960800000019</v>
      </c>
      <c r="E14" s="4" t="s">
        <v>83</v>
      </c>
    </row>
    <row r="15" spans="1:6" x14ac:dyDescent="0.2">
      <c r="A15" s="5">
        <f t="shared" si="0"/>
        <v>6.5</v>
      </c>
      <c r="B15" s="3">
        <v>691.32656000000043</v>
      </c>
      <c r="C15" s="3">
        <v>10181.122640000001</v>
      </c>
      <c r="E15" t="s">
        <v>72</v>
      </c>
      <c r="F15" t="s">
        <v>76</v>
      </c>
    </row>
    <row r="16" spans="1:6" x14ac:dyDescent="0.2">
      <c r="A16" s="5">
        <f t="shared" si="0"/>
        <v>7</v>
      </c>
      <c r="B16" s="3">
        <v>676.02044000000046</v>
      </c>
      <c r="C16" s="3">
        <v>10857.143080000002</v>
      </c>
      <c r="E16" t="s">
        <v>81</v>
      </c>
      <c r="F16" s="2" t="e">
        <f>-SUM('Central States Proposal'!E33*0.3)</f>
        <v>#VALUE!</v>
      </c>
    </row>
    <row r="17" spans="1:6" x14ac:dyDescent="0.2">
      <c r="A17" s="5">
        <f t="shared" si="0"/>
        <v>7.5</v>
      </c>
      <c r="B17" s="3">
        <v>660.7143200000005</v>
      </c>
      <c r="C17" s="3">
        <v>11517.857400000003</v>
      </c>
      <c r="E17" t="s">
        <v>82</v>
      </c>
      <c r="F17" s="1">
        <v>0</v>
      </c>
    </row>
    <row r="18" spans="1:6" x14ac:dyDescent="0.2">
      <c r="A18" s="5">
        <f t="shared" si="0"/>
        <v>8</v>
      </c>
      <c r="B18" s="3">
        <v>645.40820000000053</v>
      </c>
      <c r="C18" s="3">
        <v>12163.265600000002</v>
      </c>
    </row>
    <row r="19" spans="1:6" x14ac:dyDescent="0.2">
      <c r="A19" s="5">
        <f t="shared" si="0"/>
        <v>8.5</v>
      </c>
      <c r="B19" s="3">
        <v>630.10208000000057</v>
      </c>
      <c r="C19" s="3">
        <v>12793.367680000003</v>
      </c>
    </row>
    <row r="20" spans="1:6" x14ac:dyDescent="0.2">
      <c r="A20" s="5">
        <f t="shared" si="0"/>
        <v>9</v>
      </c>
      <c r="B20" s="3">
        <v>614.7959600000006</v>
      </c>
      <c r="C20" s="3">
        <v>13408.163640000004</v>
      </c>
    </row>
    <row r="21" spans="1:6" x14ac:dyDescent="0.2">
      <c r="A21" s="5">
        <f t="shared" si="0"/>
        <v>9.5</v>
      </c>
      <c r="B21" s="3">
        <v>599.48984000000064</v>
      </c>
      <c r="C21" s="3">
        <v>14007.653480000004</v>
      </c>
    </row>
    <row r="22" spans="1:6" x14ac:dyDescent="0.2">
      <c r="A22" s="5">
        <f t="shared" si="0"/>
        <v>10</v>
      </c>
      <c r="B22" s="3">
        <v>584.18372000000068</v>
      </c>
      <c r="C22" s="3">
        <v>14591.837200000005</v>
      </c>
    </row>
    <row r="23" spans="1:6" x14ac:dyDescent="0.2">
      <c r="A23" s="5">
        <f t="shared" si="0"/>
        <v>10.5</v>
      </c>
      <c r="B23" s="3">
        <v>568.87760000000071</v>
      </c>
      <c r="C23" s="3">
        <v>15160.714800000005</v>
      </c>
    </row>
    <row r="24" spans="1:6" x14ac:dyDescent="0.2">
      <c r="A24" s="5">
        <f t="shared" si="0"/>
        <v>11</v>
      </c>
      <c r="B24" s="3">
        <v>553.57148000000075</v>
      </c>
      <c r="C24" s="3">
        <v>15714.286280000006</v>
      </c>
    </row>
    <row r="25" spans="1:6" x14ac:dyDescent="0.2">
      <c r="A25" s="5">
        <f t="shared" si="0"/>
        <v>11.5</v>
      </c>
      <c r="B25" s="3">
        <v>538.26536000000078</v>
      </c>
      <c r="C25" s="3">
        <v>16252.551640000007</v>
      </c>
    </row>
    <row r="26" spans="1:6" x14ac:dyDescent="0.2">
      <c r="A26" s="5">
        <f t="shared" si="0"/>
        <v>12</v>
      </c>
      <c r="B26" s="3">
        <v>522.95924000000082</v>
      </c>
      <c r="C26" s="3">
        <v>16775.510880000009</v>
      </c>
    </row>
    <row r="27" spans="1:6" x14ac:dyDescent="0.2">
      <c r="A27" s="5">
        <f t="shared" si="0"/>
        <v>12.5</v>
      </c>
      <c r="B27" s="3">
        <v>507.6531200000008</v>
      </c>
      <c r="C27" s="3">
        <v>17283.164000000008</v>
      </c>
    </row>
    <row r="28" spans="1:6" x14ac:dyDescent="0.2">
      <c r="A28" s="5">
        <f t="shared" si="0"/>
        <v>13</v>
      </c>
      <c r="B28" s="3">
        <v>492.34700000000078</v>
      </c>
      <c r="C28" s="3">
        <v>17775.51100000001</v>
      </c>
    </row>
    <row r="29" spans="1:6" x14ac:dyDescent="0.2">
      <c r="A29" s="5">
        <f t="shared" si="0"/>
        <v>13.5</v>
      </c>
      <c r="B29" s="3">
        <v>477.04088000000075</v>
      </c>
      <c r="C29" s="3">
        <v>18252.55188000001</v>
      </c>
    </row>
    <row r="30" spans="1:6" x14ac:dyDescent="0.2">
      <c r="A30" s="5">
        <f t="shared" si="0"/>
        <v>14</v>
      </c>
      <c r="B30" s="3">
        <v>461.73476000000073</v>
      </c>
      <c r="C30" s="3">
        <v>18714.286640000009</v>
      </c>
    </row>
    <row r="31" spans="1:6" x14ac:dyDescent="0.2">
      <c r="A31" s="5">
        <f t="shared" si="0"/>
        <v>14.5</v>
      </c>
      <c r="B31" s="3">
        <v>446.42864000000071</v>
      </c>
      <c r="C31" s="3">
        <v>19160.715280000011</v>
      </c>
    </row>
    <row r="32" spans="1:6" x14ac:dyDescent="0.2">
      <c r="A32" s="5">
        <f t="shared" si="0"/>
        <v>15</v>
      </c>
      <c r="B32" s="3">
        <v>431.12252000000069</v>
      </c>
      <c r="C32" s="3">
        <v>19591.837800000012</v>
      </c>
    </row>
    <row r="33" spans="1:3" x14ac:dyDescent="0.2">
      <c r="A33" s="5">
        <f t="shared" si="0"/>
        <v>15.5</v>
      </c>
      <c r="B33" s="3">
        <v>415.81640000000067</v>
      </c>
      <c r="C33" s="3">
        <v>20007.654200000012</v>
      </c>
    </row>
    <row r="34" spans="1:3" x14ac:dyDescent="0.2">
      <c r="A34" s="5">
        <f t="shared" si="0"/>
        <v>16</v>
      </c>
      <c r="B34" s="3">
        <v>400.51028000000065</v>
      </c>
      <c r="C34" s="3">
        <v>20408.164480000014</v>
      </c>
    </row>
    <row r="35" spans="1:3" x14ac:dyDescent="0.2">
      <c r="A35" s="5">
        <f t="shared" si="0"/>
        <v>16.5</v>
      </c>
      <c r="B35" s="3">
        <v>385.20416000000063</v>
      </c>
      <c r="C35" s="3">
        <v>20793.368640000015</v>
      </c>
    </row>
    <row r="36" spans="1:3" x14ac:dyDescent="0.2">
      <c r="A36" s="5">
        <f t="shared" si="0"/>
        <v>17</v>
      </c>
      <c r="B36" s="3">
        <v>369.89804000000061</v>
      </c>
      <c r="C36" s="3">
        <v>21163.266680000015</v>
      </c>
    </row>
    <row r="37" spans="1:3" x14ac:dyDescent="0.2">
      <c r="A37" s="5">
        <f t="shared" si="0"/>
        <v>17.5</v>
      </c>
      <c r="B37" s="3">
        <v>354.59192000000058</v>
      </c>
      <c r="C37" s="3">
        <v>21517.858600000014</v>
      </c>
    </row>
    <row r="38" spans="1:3" x14ac:dyDescent="0.2">
      <c r="A38" s="5">
        <f t="shared" si="0"/>
        <v>18</v>
      </c>
      <c r="B38" s="3">
        <v>339.28580000000056</v>
      </c>
      <c r="C38" s="3">
        <v>21857.144400000016</v>
      </c>
    </row>
    <row r="39" spans="1:3" x14ac:dyDescent="0.2">
      <c r="A39" s="5">
        <f t="shared" si="0"/>
        <v>18.5</v>
      </c>
      <c r="B39" s="3">
        <v>323.97968000000054</v>
      </c>
      <c r="C39" s="3">
        <v>22181.124080000016</v>
      </c>
    </row>
    <row r="40" spans="1:3" x14ac:dyDescent="0.2">
      <c r="A40" s="5">
        <f t="shared" si="0"/>
        <v>19</v>
      </c>
      <c r="B40" s="3">
        <v>308.67356000000052</v>
      </c>
      <c r="C40" s="3">
        <v>22489.797640000015</v>
      </c>
    </row>
    <row r="41" spans="1:3" x14ac:dyDescent="0.2">
      <c r="A41" s="5">
        <f t="shared" si="0"/>
        <v>19.5</v>
      </c>
      <c r="B41" s="3">
        <v>293.3674400000005</v>
      </c>
      <c r="C41" s="3">
        <v>22783.165080000017</v>
      </c>
    </row>
    <row r="42" spans="1:3" x14ac:dyDescent="0.2">
      <c r="A42" s="5">
        <f t="shared" si="0"/>
        <v>20</v>
      </c>
      <c r="B42" s="3">
        <v>278.06132000000048</v>
      </c>
      <c r="C42" s="3">
        <v>23061.226400000018</v>
      </c>
    </row>
    <row r="43" spans="1:3" x14ac:dyDescent="0.2">
      <c r="A43" s="5">
        <f t="shared" si="0"/>
        <v>20.5</v>
      </c>
      <c r="B43" s="3">
        <v>262.75520000000046</v>
      </c>
      <c r="C43" s="3">
        <v>23323.981600000017</v>
      </c>
    </row>
    <row r="44" spans="1:3" x14ac:dyDescent="0.2">
      <c r="A44" s="5">
        <f t="shared" si="0"/>
        <v>21</v>
      </c>
      <c r="B44" s="3">
        <v>247.44908000000046</v>
      </c>
      <c r="C44" s="3">
        <v>23571.430680000019</v>
      </c>
    </row>
    <row r="45" spans="1:3" x14ac:dyDescent="0.2">
      <c r="A45" s="5">
        <f t="shared" si="0"/>
        <v>21.5</v>
      </c>
      <c r="B45" s="3">
        <v>232.14296000000047</v>
      </c>
      <c r="C45" s="3">
        <v>23803.573640000021</v>
      </c>
    </row>
    <row r="46" spans="1:3" x14ac:dyDescent="0.2">
      <c r="A46" s="5">
        <f t="shared" si="0"/>
        <v>22</v>
      </c>
      <c r="B46" s="3">
        <v>216.83684000000048</v>
      </c>
      <c r="C46" s="3">
        <v>24020.41048000002</v>
      </c>
    </row>
    <row r="47" spans="1:3" x14ac:dyDescent="0.2">
      <c r="A47" s="5">
        <f t="shared" si="0"/>
        <v>22.5</v>
      </c>
      <c r="B47" s="3">
        <v>201.53072000000049</v>
      </c>
      <c r="C47" s="3">
        <v>24221.941200000019</v>
      </c>
    </row>
    <row r="48" spans="1:3" x14ac:dyDescent="0.2">
      <c r="A48" s="5">
        <f t="shared" si="0"/>
        <v>23</v>
      </c>
      <c r="B48" s="3">
        <v>186.22460000000049</v>
      </c>
      <c r="C48" s="3">
        <v>24408.165800000021</v>
      </c>
    </row>
    <row r="49" spans="1:3" x14ac:dyDescent="0.2">
      <c r="A49" s="5">
        <f t="shared" si="0"/>
        <v>23.5</v>
      </c>
      <c r="B49" s="3">
        <v>170.9184800000005</v>
      </c>
      <c r="C49" s="3">
        <v>24579.084280000021</v>
      </c>
    </row>
    <row r="50" spans="1:3" x14ac:dyDescent="0.2">
      <c r="A50" s="5">
        <f t="shared" si="0"/>
        <v>24</v>
      </c>
      <c r="B50" s="3">
        <v>155.61236000000051</v>
      </c>
      <c r="C50" s="3">
        <v>24734.69664000002</v>
      </c>
    </row>
    <row r="51" spans="1:3" x14ac:dyDescent="0.2">
      <c r="A51" s="5">
        <f t="shared" si="0"/>
        <v>24.5</v>
      </c>
      <c r="B51" s="3">
        <v>140.30624000000051</v>
      </c>
      <c r="C51" s="3">
        <v>24875.002880000022</v>
      </c>
    </row>
    <row r="52" spans="1:3" x14ac:dyDescent="0.2">
      <c r="A52" s="5">
        <f t="shared" si="0"/>
        <v>25</v>
      </c>
      <c r="B52" s="3">
        <v>125.00012000000052</v>
      </c>
      <c r="C52" s="3">
        <v>25000.003000000022</v>
      </c>
    </row>
    <row r="53" spans="1:3" x14ac:dyDescent="0.2">
      <c r="A53" s="5">
        <f t="shared" si="0"/>
        <v>25.5</v>
      </c>
      <c r="B53" s="3">
        <v>125.00012000000052</v>
      </c>
      <c r="C53" s="3">
        <v>25257.500000000029</v>
      </c>
    </row>
    <row r="54" spans="1:3" x14ac:dyDescent="0.2">
      <c r="A54" s="5">
        <f t="shared" si="0"/>
        <v>26</v>
      </c>
      <c r="B54" s="3">
        <v>125.00012000000052</v>
      </c>
      <c r="C54" s="3">
        <v>25507.500000000029</v>
      </c>
    </row>
    <row r="55" spans="1:3" x14ac:dyDescent="0.2">
      <c r="A55" s="5">
        <f t="shared" si="0"/>
        <v>26.5</v>
      </c>
      <c r="B55" s="3">
        <v>125.00012000000052</v>
      </c>
      <c r="C55" s="3">
        <v>25757.500000000029</v>
      </c>
    </row>
    <row r="56" spans="1:3" x14ac:dyDescent="0.2">
      <c r="A56" s="5">
        <f t="shared" si="0"/>
        <v>27</v>
      </c>
      <c r="B56" s="3">
        <v>125.00012000000052</v>
      </c>
      <c r="C56" s="3">
        <v>26007.500000000029</v>
      </c>
    </row>
    <row r="57" spans="1:3" x14ac:dyDescent="0.2">
      <c r="A57" s="5">
        <f t="shared" si="0"/>
        <v>27.5</v>
      </c>
      <c r="B57" s="3">
        <v>125.00012000000052</v>
      </c>
      <c r="C57" s="3">
        <v>26257.500000000029</v>
      </c>
    </row>
    <row r="58" spans="1:3" x14ac:dyDescent="0.2">
      <c r="A58" s="5">
        <f t="shared" si="0"/>
        <v>28</v>
      </c>
      <c r="B58" s="3">
        <v>125.00012000000052</v>
      </c>
      <c r="C58" s="3">
        <v>26507.500000000029</v>
      </c>
    </row>
    <row r="59" spans="1:3" x14ac:dyDescent="0.2">
      <c r="A59" s="5">
        <f t="shared" si="0"/>
        <v>28.5</v>
      </c>
      <c r="B59" s="3">
        <v>125.00012000000052</v>
      </c>
      <c r="C59" s="3">
        <v>26757.500000000029</v>
      </c>
    </row>
    <row r="60" spans="1:3" x14ac:dyDescent="0.2">
      <c r="A60" s="5">
        <f t="shared" si="0"/>
        <v>29</v>
      </c>
      <c r="B60" s="3">
        <v>125.00012000000052</v>
      </c>
      <c r="C60" s="3">
        <v>27007.500000000029</v>
      </c>
    </row>
    <row r="61" spans="1:3" x14ac:dyDescent="0.2">
      <c r="A61" s="5">
        <f t="shared" si="0"/>
        <v>29.5</v>
      </c>
      <c r="B61" s="3">
        <v>125.00012000000052</v>
      </c>
      <c r="C61" s="3">
        <v>27257.500000000029</v>
      </c>
    </row>
    <row r="62" spans="1:3" x14ac:dyDescent="0.2">
      <c r="A62" s="5">
        <f t="shared" si="0"/>
        <v>30</v>
      </c>
      <c r="B62" s="3">
        <v>125.00012000000052</v>
      </c>
      <c r="C62" s="3">
        <v>27507.500000000029</v>
      </c>
    </row>
    <row r="63" spans="1:3" x14ac:dyDescent="0.2">
      <c r="A63" s="5">
        <f t="shared" si="0"/>
        <v>30.5</v>
      </c>
      <c r="B63" s="3">
        <v>125.00012000000052</v>
      </c>
      <c r="C63" s="3">
        <v>27757.500000000029</v>
      </c>
    </row>
    <row r="64" spans="1:3" x14ac:dyDescent="0.2">
      <c r="A64" s="5">
        <f t="shared" si="0"/>
        <v>31</v>
      </c>
      <c r="B64" s="3">
        <v>125.00012000000052</v>
      </c>
      <c r="C64" s="3">
        <v>28007.500000000029</v>
      </c>
    </row>
    <row r="65" spans="1:3" x14ac:dyDescent="0.2">
      <c r="A65" s="5">
        <f t="shared" si="0"/>
        <v>31.5</v>
      </c>
      <c r="B65" s="3">
        <v>125.00012000000052</v>
      </c>
      <c r="C65" s="3">
        <v>28257.500000000029</v>
      </c>
    </row>
    <row r="66" spans="1:3" x14ac:dyDescent="0.2">
      <c r="A66" s="5">
        <f t="shared" si="0"/>
        <v>32</v>
      </c>
      <c r="B66" s="3">
        <v>125.00012000000052</v>
      </c>
      <c r="C66" s="3">
        <v>28507.500000000029</v>
      </c>
    </row>
    <row r="67" spans="1:3" x14ac:dyDescent="0.2">
      <c r="A67" s="5">
        <f t="shared" si="0"/>
        <v>32.5</v>
      </c>
      <c r="B67" s="3">
        <v>125.00012000000052</v>
      </c>
      <c r="C67" s="3">
        <v>28757.500000000029</v>
      </c>
    </row>
    <row r="68" spans="1:3" x14ac:dyDescent="0.2">
      <c r="A68" s="5">
        <f t="shared" ref="A68:A131" si="1">A67+0.5</f>
        <v>33</v>
      </c>
      <c r="B68" s="3">
        <v>125.00012000000052</v>
      </c>
      <c r="C68" s="3">
        <v>29007.500000000029</v>
      </c>
    </row>
    <row r="69" spans="1:3" x14ac:dyDescent="0.2">
      <c r="A69" s="5">
        <f t="shared" si="1"/>
        <v>33.5</v>
      </c>
      <c r="B69" s="3">
        <v>125.00012000000052</v>
      </c>
      <c r="C69" s="3">
        <v>29257.500000000029</v>
      </c>
    </row>
    <row r="70" spans="1:3" x14ac:dyDescent="0.2">
      <c r="A70" s="5">
        <f t="shared" si="1"/>
        <v>34</v>
      </c>
      <c r="B70" s="3">
        <v>125.00012000000052</v>
      </c>
      <c r="C70" s="3">
        <v>29507.500000000029</v>
      </c>
    </row>
    <row r="71" spans="1:3" x14ac:dyDescent="0.2">
      <c r="A71" s="5">
        <f t="shared" si="1"/>
        <v>34.5</v>
      </c>
      <c r="B71" s="3">
        <v>125.00012000000052</v>
      </c>
      <c r="C71" s="3">
        <v>29757.500000000029</v>
      </c>
    </row>
    <row r="72" spans="1:3" x14ac:dyDescent="0.2">
      <c r="A72" s="5">
        <f t="shared" si="1"/>
        <v>35</v>
      </c>
      <c r="B72" s="3">
        <v>125.00012000000052</v>
      </c>
      <c r="C72" s="3">
        <v>30007.500000000029</v>
      </c>
    </row>
    <row r="73" spans="1:3" x14ac:dyDescent="0.2">
      <c r="A73" s="5">
        <f t="shared" si="1"/>
        <v>35.5</v>
      </c>
      <c r="B73" s="3">
        <v>125.00012000000052</v>
      </c>
      <c r="C73" s="3">
        <v>30257.500000000029</v>
      </c>
    </row>
    <row r="74" spans="1:3" x14ac:dyDescent="0.2">
      <c r="A74" s="5">
        <f t="shared" si="1"/>
        <v>36</v>
      </c>
      <c r="B74" s="3">
        <v>125.00012000000052</v>
      </c>
      <c r="C74" s="3">
        <v>30507.500000000029</v>
      </c>
    </row>
    <row r="75" spans="1:3" x14ac:dyDescent="0.2">
      <c r="A75" s="5">
        <f t="shared" si="1"/>
        <v>36.5</v>
      </c>
      <c r="B75" s="3">
        <v>125.00012000000052</v>
      </c>
      <c r="C75" s="3">
        <v>30757.500000000029</v>
      </c>
    </row>
    <row r="76" spans="1:3" x14ac:dyDescent="0.2">
      <c r="A76" s="5">
        <f t="shared" si="1"/>
        <v>37</v>
      </c>
      <c r="B76" s="3">
        <v>125.00012000000052</v>
      </c>
      <c r="C76" s="3">
        <v>31007.500000000029</v>
      </c>
    </row>
    <row r="77" spans="1:3" x14ac:dyDescent="0.2">
      <c r="A77" s="5">
        <f t="shared" si="1"/>
        <v>37.5</v>
      </c>
      <c r="B77" s="3">
        <v>125.00012000000052</v>
      </c>
      <c r="C77" s="3">
        <v>31257.500000000029</v>
      </c>
    </row>
    <row r="78" spans="1:3" x14ac:dyDescent="0.2">
      <c r="A78" s="5">
        <f t="shared" si="1"/>
        <v>38</v>
      </c>
      <c r="B78" s="3">
        <v>125.00012000000052</v>
      </c>
      <c r="C78" s="3">
        <v>31507.500000000029</v>
      </c>
    </row>
    <row r="79" spans="1:3" x14ac:dyDescent="0.2">
      <c r="A79" s="5">
        <f t="shared" si="1"/>
        <v>38.5</v>
      </c>
      <c r="B79" s="3">
        <v>125.00012000000052</v>
      </c>
      <c r="C79" s="3">
        <v>31757.500000000029</v>
      </c>
    </row>
    <row r="80" spans="1:3" x14ac:dyDescent="0.2">
      <c r="A80" s="5">
        <f t="shared" si="1"/>
        <v>39</v>
      </c>
      <c r="B80" s="3">
        <v>125.00012000000052</v>
      </c>
      <c r="C80" s="3">
        <v>32007.500000000029</v>
      </c>
    </row>
    <row r="81" spans="1:3" x14ac:dyDescent="0.2">
      <c r="A81" s="5">
        <f t="shared" si="1"/>
        <v>39.5</v>
      </c>
      <c r="B81" s="3">
        <v>125.00012000000052</v>
      </c>
      <c r="C81" s="3">
        <v>32257.500000000029</v>
      </c>
    </row>
    <row r="82" spans="1:3" x14ac:dyDescent="0.2">
      <c r="A82" s="5">
        <f t="shared" si="1"/>
        <v>40</v>
      </c>
      <c r="B82" s="3">
        <v>125.00012000000052</v>
      </c>
      <c r="C82" s="3">
        <v>32507.500000000029</v>
      </c>
    </row>
    <row r="83" spans="1:3" x14ac:dyDescent="0.2">
      <c r="A83" s="5">
        <f t="shared" si="1"/>
        <v>40.5</v>
      </c>
      <c r="B83" s="3">
        <v>125.00012000000052</v>
      </c>
      <c r="C83" s="3">
        <v>32757.500000000029</v>
      </c>
    </row>
    <row r="84" spans="1:3" x14ac:dyDescent="0.2">
      <c r="A84" s="5">
        <f t="shared" si="1"/>
        <v>41</v>
      </c>
      <c r="B84" s="3">
        <v>125.00012000000052</v>
      </c>
      <c r="C84" s="3">
        <v>33007.500000000029</v>
      </c>
    </row>
    <row r="85" spans="1:3" x14ac:dyDescent="0.2">
      <c r="A85" s="5">
        <f t="shared" si="1"/>
        <v>41.5</v>
      </c>
      <c r="B85" s="3">
        <v>125.00012000000052</v>
      </c>
      <c r="C85" s="3">
        <v>33257.500000000029</v>
      </c>
    </row>
    <row r="86" spans="1:3" x14ac:dyDescent="0.2">
      <c r="A86" s="5">
        <f t="shared" si="1"/>
        <v>42</v>
      </c>
      <c r="B86" s="3">
        <v>125.00012000000052</v>
      </c>
      <c r="C86" s="3">
        <v>33507.500000000029</v>
      </c>
    </row>
    <row r="87" spans="1:3" x14ac:dyDescent="0.2">
      <c r="A87" s="5">
        <f t="shared" si="1"/>
        <v>42.5</v>
      </c>
      <c r="B87" s="3">
        <v>125.00012000000052</v>
      </c>
      <c r="C87" s="3">
        <v>33757.500000000029</v>
      </c>
    </row>
    <row r="88" spans="1:3" x14ac:dyDescent="0.2">
      <c r="A88" s="5">
        <f t="shared" si="1"/>
        <v>43</v>
      </c>
      <c r="B88" s="3">
        <v>125.00012000000052</v>
      </c>
      <c r="C88" s="3">
        <v>34007.500000000029</v>
      </c>
    </row>
    <row r="89" spans="1:3" x14ac:dyDescent="0.2">
      <c r="A89" s="5">
        <f t="shared" si="1"/>
        <v>43.5</v>
      </c>
      <c r="B89" s="3">
        <v>125.00012000000052</v>
      </c>
      <c r="C89" s="3">
        <v>34257.500000000029</v>
      </c>
    </row>
    <row r="90" spans="1:3" x14ac:dyDescent="0.2">
      <c r="A90" s="5">
        <f t="shared" si="1"/>
        <v>44</v>
      </c>
      <c r="B90" s="3">
        <v>125.00012000000052</v>
      </c>
      <c r="C90" s="3">
        <v>34507.500000000029</v>
      </c>
    </row>
    <row r="91" spans="1:3" x14ac:dyDescent="0.2">
      <c r="A91" s="5">
        <f t="shared" si="1"/>
        <v>44.5</v>
      </c>
      <c r="B91" s="3">
        <v>125.00012000000052</v>
      </c>
      <c r="C91" s="3">
        <v>34757.500000000029</v>
      </c>
    </row>
    <row r="92" spans="1:3" x14ac:dyDescent="0.2">
      <c r="A92" s="5">
        <f t="shared" si="1"/>
        <v>45</v>
      </c>
      <c r="B92" s="3">
        <v>125.00012000000052</v>
      </c>
      <c r="C92" s="3">
        <v>35007.500000000029</v>
      </c>
    </row>
    <row r="93" spans="1:3" x14ac:dyDescent="0.2">
      <c r="A93" s="5">
        <f t="shared" si="1"/>
        <v>45.5</v>
      </c>
      <c r="B93" s="3">
        <v>125.00012000000052</v>
      </c>
      <c r="C93" s="3">
        <v>35257.500000000029</v>
      </c>
    </row>
    <row r="94" spans="1:3" x14ac:dyDescent="0.2">
      <c r="A94" s="5">
        <f t="shared" si="1"/>
        <v>46</v>
      </c>
      <c r="B94" s="3">
        <v>125.00012000000052</v>
      </c>
      <c r="C94" s="3">
        <v>35507.500000000029</v>
      </c>
    </row>
    <row r="95" spans="1:3" x14ac:dyDescent="0.2">
      <c r="A95" s="5">
        <f t="shared" si="1"/>
        <v>46.5</v>
      </c>
      <c r="B95" s="3">
        <v>125.00012000000052</v>
      </c>
      <c r="C95" s="3">
        <v>35757.500000000029</v>
      </c>
    </row>
    <row r="96" spans="1:3" x14ac:dyDescent="0.2">
      <c r="A96" s="5">
        <f t="shared" si="1"/>
        <v>47</v>
      </c>
      <c r="B96" s="3">
        <v>125.00012000000052</v>
      </c>
      <c r="C96" s="3">
        <v>36007.500000000029</v>
      </c>
    </row>
    <row r="97" spans="1:3" x14ac:dyDescent="0.2">
      <c r="A97" s="5">
        <f t="shared" si="1"/>
        <v>47.5</v>
      </c>
      <c r="B97" s="3">
        <v>125.00012000000052</v>
      </c>
      <c r="C97" s="3">
        <v>36257.500000000029</v>
      </c>
    </row>
    <row r="98" spans="1:3" x14ac:dyDescent="0.2">
      <c r="A98" s="5">
        <f t="shared" si="1"/>
        <v>48</v>
      </c>
      <c r="B98" s="3">
        <v>125.00012000000052</v>
      </c>
      <c r="C98" s="3">
        <v>36507.500000000029</v>
      </c>
    </row>
    <row r="99" spans="1:3" x14ac:dyDescent="0.2">
      <c r="A99" s="5">
        <f t="shared" si="1"/>
        <v>48.5</v>
      </c>
      <c r="B99" s="3">
        <v>125.00012000000052</v>
      </c>
      <c r="C99" s="3">
        <v>36757.500000000029</v>
      </c>
    </row>
    <row r="100" spans="1:3" x14ac:dyDescent="0.2">
      <c r="A100" s="5">
        <f t="shared" si="1"/>
        <v>49</v>
      </c>
      <c r="B100" s="3">
        <v>125.00012000000052</v>
      </c>
      <c r="C100" s="3">
        <v>37007.500000000029</v>
      </c>
    </row>
    <row r="101" spans="1:3" x14ac:dyDescent="0.2">
      <c r="A101" s="5">
        <f t="shared" si="1"/>
        <v>49.5</v>
      </c>
      <c r="B101" s="3">
        <v>125.00012000000052</v>
      </c>
      <c r="C101" s="3">
        <v>37257.500000000029</v>
      </c>
    </row>
    <row r="102" spans="1:3" x14ac:dyDescent="0.2">
      <c r="A102" s="5">
        <f t="shared" si="1"/>
        <v>50</v>
      </c>
      <c r="B102" s="3">
        <v>125.00012000000052</v>
      </c>
      <c r="C102" s="3">
        <v>37507.500000000029</v>
      </c>
    </row>
    <row r="103" spans="1:3" x14ac:dyDescent="0.2">
      <c r="A103" s="5">
        <f t="shared" si="1"/>
        <v>50.5</v>
      </c>
      <c r="B103" s="3">
        <v>125.00012000000052</v>
      </c>
      <c r="C103" s="3">
        <v>37757.500000000029</v>
      </c>
    </row>
    <row r="104" spans="1:3" x14ac:dyDescent="0.2">
      <c r="A104" s="5">
        <f t="shared" si="1"/>
        <v>51</v>
      </c>
      <c r="B104" s="3">
        <v>125.00012000000052</v>
      </c>
      <c r="C104" s="3">
        <v>38007.500000000029</v>
      </c>
    </row>
    <row r="105" spans="1:3" x14ac:dyDescent="0.2">
      <c r="A105" s="5">
        <f t="shared" si="1"/>
        <v>51.5</v>
      </c>
      <c r="B105" s="3">
        <v>125.00012000000052</v>
      </c>
      <c r="C105" s="3">
        <v>38257.500000000029</v>
      </c>
    </row>
    <row r="106" spans="1:3" x14ac:dyDescent="0.2">
      <c r="A106" s="5">
        <f t="shared" si="1"/>
        <v>52</v>
      </c>
      <c r="B106" s="3">
        <v>125.00012000000052</v>
      </c>
      <c r="C106" s="3">
        <v>38507.500000000029</v>
      </c>
    </row>
    <row r="107" spans="1:3" x14ac:dyDescent="0.2">
      <c r="A107" s="5">
        <f t="shared" si="1"/>
        <v>52.5</v>
      </c>
      <c r="B107" s="3">
        <v>125.00012000000052</v>
      </c>
      <c r="C107" s="3">
        <v>38757.500000000029</v>
      </c>
    </row>
    <row r="108" spans="1:3" x14ac:dyDescent="0.2">
      <c r="A108" s="5">
        <f t="shared" si="1"/>
        <v>53</v>
      </c>
      <c r="B108" s="3">
        <v>125.00012000000052</v>
      </c>
      <c r="C108" s="3">
        <v>39007.500000000029</v>
      </c>
    </row>
    <row r="109" spans="1:3" x14ac:dyDescent="0.2">
      <c r="A109" s="5">
        <f t="shared" si="1"/>
        <v>53.5</v>
      </c>
      <c r="B109" s="3">
        <v>125.00012000000052</v>
      </c>
      <c r="C109" s="3">
        <v>39257.500000000029</v>
      </c>
    </row>
    <row r="110" spans="1:3" x14ac:dyDescent="0.2">
      <c r="A110" s="5">
        <f t="shared" si="1"/>
        <v>54</v>
      </c>
      <c r="B110" s="3">
        <v>125.00012000000052</v>
      </c>
      <c r="C110" s="3">
        <v>39507.500000000029</v>
      </c>
    </row>
    <row r="111" spans="1:3" x14ac:dyDescent="0.2">
      <c r="A111" s="5">
        <f t="shared" si="1"/>
        <v>54.5</v>
      </c>
      <c r="B111" s="3">
        <v>125.00012000000052</v>
      </c>
      <c r="C111" s="3">
        <v>39757.500000000029</v>
      </c>
    </row>
    <row r="112" spans="1:3" x14ac:dyDescent="0.2">
      <c r="A112" s="5">
        <f t="shared" si="1"/>
        <v>55</v>
      </c>
      <c r="B112" s="3">
        <v>125.00012000000052</v>
      </c>
      <c r="C112" s="3">
        <v>40007.500000000029</v>
      </c>
    </row>
    <row r="113" spans="1:3" x14ac:dyDescent="0.2">
      <c r="A113" s="5">
        <f t="shared" si="1"/>
        <v>55.5</v>
      </c>
      <c r="B113" s="3">
        <v>125.00012000000052</v>
      </c>
      <c r="C113" s="3">
        <v>40257.500000000029</v>
      </c>
    </row>
    <row r="114" spans="1:3" x14ac:dyDescent="0.2">
      <c r="A114" s="5">
        <f t="shared" si="1"/>
        <v>56</v>
      </c>
      <c r="B114" s="3">
        <v>125.00012000000052</v>
      </c>
      <c r="C114" s="3">
        <v>40507.500000000029</v>
      </c>
    </row>
    <row r="115" spans="1:3" x14ac:dyDescent="0.2">
      <c r="A115" s="5">
        <f t="shared" si="1"/>
        <v>56.5</v>
      </c>
      <c r="B115" s="3">
        <v>125.00012000000052</v>
      </c>
      <c r="C115" s="3">
        <v>40757.500000000029</v>
      </c>
    </row>
    <row r="116" spans="1:3" x14ac:dyDescent="0.2">
      <c r="A116" s="5">
        <f t="shared" si="1"/>
        <v>57</v>
      </c>
      <c r="B116" s="3">
        <v>125.00012000000052</v>
      </c>
      <c r="C116" s="3">
        <v>41007.500000000029</v>
      </c>
    </row>
    <row r="117" spans="1:3" x14ac:dyDescent="0.2">
      <c r="A117" s="5">
        <f t="shared" si="1"/>
        <v>57.5</v>
      </c>
      <c r="B117" s="3">
        <v>125.00012000000052</v>
      </c>
      <c r="C117" s="3">
        <v>41257.500000000029</v>
      </c>
    </row>
    <row r="118" spans="1:3" x14ac:dyDescent="0.2">
      <c r="A118" s="5">
        <f t="shared" si="1"/>
        <v>58</v>
      </c>
      <c r="B118" s="3">
        <v>125.00012000000052</v>
      </c>
      <c r="C118" s="3">
        <v>41507.500000000029</v>
      </c>
    </row>
    <row r="119" spans="1:3" x14ac:dyDescent="0.2">
      <c r="A119" s="5">
        <f t="shared" si="1"/>
        <v>58.5</v>
      </c>
      <c r="B119" s="3">
        <v>125.00012000000052</v>
      </c>
      <c r="C119" s="3">
        <v>41757.500000000029</v>
      </c>
    </row>
    <row r="120" spans="1:3" x14ac:dyDescent="0.2">
      <c r="A120" s="5">
        <f t="shared" si="1"/>
        <v>59</v>
      </c>
      <c r="B120" s="3">
        <v>125.00012000000052</v>
      </c>
      <c r="C120" s="3">
        <v>42007.500000000029</v>
      </c>
    </row>
    <row r="121" spans="1:3" x14ac:dyDescent="0.2">
      <c r="A121" s="5">
        <f t="shared" si="1"/>
        <v>59.5</v>
      </c>
      <c r="B121" s="3">
        <v>125.00012000000052</v>
      </c>
      <c r="C121" s="3">
        <v>42257.500000000029</v>
      </c>
    </row>
    <row r="122" spans="1:3" x14ac:dyDescent="0.2">
      <c r="A122" s="5">
        <f t="shared" si="1"/>
        <v>60</v>
      </c>
      <c r="B122" s="3">
        <v>125.00012000000052</v>
      </c>
      <c r="C122" s="3">
        <v>42507.500000000029</v>
      </c>
    </row>
    <row r="123" spans="1:3" x14ac:dyDescent="0.2">
      <c r="A123" s="5">
        <f t="shared" si="1"/>
        <v>60.5</v>
      </c>
      <c r="B123" s="3">
        <v>125.00012000000052</v>
      </c>
      <c r="C123" s="3">
        <v>42757.500000000029</v>
      </c>
    </row>
    <row r="124" spans="1:3" x14ac:dyDescent="0.2">
      <c r="A124" s="5">
        <f t="shared" si="1"/>
        <v>61</v>
      </c>
      <c r="B124" s="3">
        <v>125.00012000000052</v>
      </c>
      <c r="C124" s="3">
        <v>43007.500000000029</v>
      </c>
    </row>
    <row r="125" spans="1:3" x14ac:dyDescent="0.2">
      <c r="A125" s="5">
        <f t="shared" si="1"/>
        <v>61.5</v>
      </c>
      <c r="B125" s="3">
        <v>125.00012000000052</v>
      </c>
      <c r="C125" s="3">
        <v>43257.500000000029</v>
      </c>
    </row>
    <row r="126" spans="1:3" x14ac:dyDescent="0.2">
      <c r="A126" s="5">
        <f t="shared" si="1"/>
        <v>62</v>
      </c>
      <c r="B126" s="3">
        <v>125.00012000000052</v>
      </c>
      <c r="C126" s="3">
        <v>43507.500000000029</v>
      </c>
    </row>
    <row r="127" spans="1:3" x14ac:dyDescent="0.2">
      <c r="A127" s="5">
        <f t="shared" si="1"/>
        <v>62.5</v>
      </c>
      <c r="B127" s="3">
        <v>125.00012000000052</v>
      </c>
      <c r="C127" s="3">
        <v>43757.500000000029</v>
      </c>
    </row>
    <row r="128" spans="1:3" x14ac:dyDescent="0.2">
      <c r="A128" s="5">
        <f t="shared" si="1"/>
        <v>63</v>
      </c>
      <c r="B128" s="3">
        <v>125.00012000000052</v>
      </c>
      <c r="C128" s="3">
        <v>44007.500000000029</v>
      </c>
    </row>
    <row r="129" spans="1:3" x14ac:dyDescent="0.2">
      <c r="A129" s="5">
        <f t="shared" si="1"/>
        <v>63.5</v>
      </c>
      <c r="B129" s="3">
        <v>125.00012000000052</v>
      </c>
      <c r="C129" s="3">
        <v>44257.500000000029</v>
      </c>
    </row>
    <row r="130" spans="1:3" x14ac:dyDescent="0.2">
      <c r="A130" s="5">
        <f t="shared" si="1"/>
        <v>64</v>
      </c>
      <c r="B130" s="3">
        <v>125.00012000000052</v>
      </c>
      <c r="C130" s="3">
        <v>44507.500000000029</v>
      </c>
    </row>
    <row r="131" spans="1:3" x14ac:dyDescent="0.2">
      <c r="A131" s="5">
        <f t="shared" si="1"/>
        <v>64.5</v>
      </c>
      <c r="B131" s="3">
        <v>125.00012000000052</v>
      </c>
      <c r="C131" s="3">
        <v>44757.500000000029</v>
      </c>
    </row>
    <row r="132" spans="1:3" x14ac:dyDescent="0.2">
      <c r="A132" s="5">
        <f t="shared" ref="A132:A195" si="2">A131+0.5</f>
        <v>65</v>
      </c>
      <c r="B132" s="3">
        <v>125.00012000000052</v>
      </c>
      <c r="C132" s="3">
        <v>45007.500000000029</v>
      </c>
    </row>
    <row r="133" spans="1:3" x14ac:dyDescent="0.2">
      <c r="A133" s="5">
        <f t="shared" si="2"/>
        <v>65.5</v>
      </c>
      <c r="B133" s="3">
        <v>125.00012000000052</v>
      </c>
      <c r="C133" s="3">
        <v>45257.500000000029</v>
      </c>
    </row>
    <row r="134" spans="1:3" x14ac:dyDescent="0.2">
      <c r="A134" s="5">
        <f t="shared" si="2"/>
        <v>66</v>
      </c>
      <c r="B134" s="3">
        <v>125.00012000000052</v>
      </c>
      <c r="C134" s="3">
        <v>45507.500000000029</v>
      </c>
    </row>
    <row r="135" spans="1:3" x14ac:dyDescent="0.2">
      <c r="A135" s="5">
        <f t="shared" si="2"/>
        <v>66.5</v>
      </c>
      <c r="B135" s="3">
        <v>125.00012000000052</v>
      </c>
      <c r="C135" s="3">
        <v>45757.500000000029</v>
      </c>
    </row>
    <row r="136" spans="1:3" x14ac:dyDescent="0.2">
      <c r="A136" s="5">
        <f t="shared" si="2"/>
        <v>67</v>
      </c>
      <c r="B136" s="3">
        <v>125.00012000000052</v>
      </c>
      <c r="C136" s="3">
        <v>46007.500000000029</v>
      </c>
    </row>
    <row r="137" spans="1:3" x14ac:dyDescent="0.2">
      <c r="A137" s="5">
        <f t="shared" si="2"/>
        <v>67.5</v>
      </c>
      <c r="B137" s="3">
        <v>125.00012000000052</v>
      </c>
      <c r="C137" s="3">
        <v>46257.500000000029</v>
      </c>
    </row>
    <row r="138" spans="1:3" x14ac:dyDescent="0.2">
      <c r="A138" s="5">
        <f t="shared" si="2"/>
        <v>68</v>
      </c>
      <c r="B138" s="3">
        <v>125.00012000000052</v>
      </c>
      <c r="C138" s="3">
        <v>46507.500000000029</v>
      </c>
    </row>
    <row r="139" spans="1:3" x14ac:dyDescent="0.2">
      <c r="A139" s="5">
        <f t="shared" si="2"/>
        <v>68.5</v>
      </c>
      <c r="B139" s="3">
        <v>125.00012000000052</v>
      </c>
      <c r="C139" s="3">
        <v>46757.500000000029</v>
      </c>
    </row>
    <row r="140" spans="1:3" x14ac:dyDescent="0.2">
      <c r="A140" s="5">
        <f t="shared" si="2"/>
        <v>69</v>
      </c>
      <c r="B140" s="3">
        <v>125.00012000000052</v>
      </c>
      <c r="C140" s="3">
        <v>47007.500000000029</v>
      </c>
    </row>
    <row r="141" spans="1:3" x14ac:dyDescent="0.2">
      <c r="A141" s="5">
        <f t="shared" si="2"/>
        <v>69.5</v>
      </c>
      <c r="B141" s="3">
        <v>125.00012000000052</v>
      </c>
      <c r="C141" s="3">
        <v>47257.500000000029</v>
      </c>
    </row>
    <row r="142" spans="1:3" x14ac:dyDescent="0.2">
      <c r="A142" s="5">
        <f t="shared" si="2"/>
        <v>70</v>
      </c>
      <c r="B142" s="3">
        <v>125.00012000000052</v>
      </c>
      <c r="C142" s="3">
        <v>47507.500000000029</v>
      </c>
    </row>
    <row r="143" spans="1:3" x14ac:dyDescent="0.2">
      <c r="A143" s="5">
        <f t="shared" si="2"/>
        <v>70.5</v>
      </c>
      <c r="B143" s="3">
        <v>125.00012000000052</v>
      </c>
      <c r="C143" s="3">
        <v>47757.500000000029</v>
      </c>
    </row>
    <row r="144" spans="1:3" x14ac:dyDescent="0.2">
      <c r="A144" s="5">
        <f t="shared" si="2"/>
        <v>71</v>
      </c>
      <c r="B144" s="3">
        <v>125.00012000000052</v>
      </c>
      <c r="C144" s="3">
        <v>48007.500000000029</v>
      </c>
    </row>
    <row r="145" spans="1:3" x14ac:dyDescent="0.2">
      <c r="A145" s="5">
        <f t="shared" si="2"/>
        <v>71.5</v>
      </c>
      <c r="B145" s="3">
        <v>125.00012000000052</v>
      </c>
      <c r="C145" s="3">
        <v>48257.500000000029</v>
      </c>
    </row>
    <row r="146" spans="1:3" x14ac:dyDescent="0.2">
      <c r="A146" s="5">
        <f t="shared" si="2"/>
        <v>72</v>
      </c>
      <c r="B146" s="3">
        <v>125.00012000000052</v>
      </c>
      <c r="C146" s="3">
        <v>48507.500000000029</v>
      </c>
    </row>
    <row r="147" spans="1:3" x14ac:dyDescent="0.2">
      <c r="A147" s="5">
        <f t="shared" si="2"/>
        <v>72.5</v>
      </c>
      <c r="B147" s="3">
        <v>125.00012000000052</v>
      </c>
      <c r="C147" s="3">
        <v>48757.500000000029</v>
      </c>
    </row>
    <row r="148" spans="1:3" x14ac:dyDescent="0.2">
      <c r="A148" s="5">
        <f t="shared" si="2"/>
        <v>73</v>
      </c>
      <c r="B148" s="3">
        <v>125.00012000000052</v>
      </c>
      <c r="C148" s="3">
        <v>49007.500000000029</v>
      </c>
    </row>
    <row r="149" spans="1:3" x14ac:dyDescent="0.2">
      <c r="A149" s="5">
        <f t="shared" si="2"/>
        <v>73.5</v>
      </c>
      <c r="B149" s="3">
        <v>125.00012000000052</v>
      </c>
      <c r="C149" s="3">
        <v>49257.500000000029</v>
      </c>
    </row>
    <row r="150" spans="1:3" x14ac:dyDescent="0.2">
      <c r="A150" s="5">
        <f t="shared" si="2"/>
        <v>74</v>
      </c>
      <c r="B150" s="3">
        <v>125.00012000000052</v>
      </c>
      <c r="C150" s="3">
        <v>49507.500000000029</v>
      </c>
    </row>
    <row r="151" spans="1:3" x14ac:dyDescent="0.2">
      <c r="A151" s="5">
        <f t="shared" si="2"/>
        <v>74.5</v>
      </c>
      <c r="B151" s="3">
        <v>125.00012000000052</v>
      </c>
      <c r="C151" s="3">
        <v>49757.500000000029</v>
      </c>
    </row>
    <row r="152" spans="1:3" x14ac:dyDescent="0.2">
      <c r="A152" s="5">
        <f t="shared" si="2"/>
        <v>75</v>
      </c>
      <c r="B152" s="3">
        <v>125.00012000000052</v>
      </c>
      <c r="C152" s="3">
        <v>50007.500000000029</v>
      </c>
    </row>
    <row r="153" spans="1:3" x14ac:dyDescent="0.2">
      <c r="A153" s="5">
        <f t="shared" si="2"/>
        <v>75.5</v>
      </c>
      <c r="B153" s="3">
        <v>125.00012000000052</v>
      </c>
      <c r="C153" s="3">
        <v>50257.500000000029</v>
      </c>
    </row>
    <row r="154" spans="1:3" x14ac:dyDescent="0.2">
      <c r="A154" s="5">
        <f t="shared" si="2"/>
        <v>76</v>
      </c>
      <c r="B154" s="3">
        <v>125.00012000000052</v>
      </c>
      <c r="C154" s="3">
        <v>50507.500000000029</v>
      </c>
    </row>
    <row r="155" spans="1:3" x14ac:dyDescent="0.2">
      <c r="A155" s="5">
        <f t="shared" si="2"/>
        <v>76.5</v>
      </c>
      <c r="B155" s="3">
        <v>125.00012000000052</v>
      </c>
      <c r="C155" s="3">
        <v>50757.500000000029</v>
      </c>
    </row>
    <row r="156" spans="1:3" x14ac:dyDescent="0.2">
      <c r="A156" s="5">
        <f t="shared" si="2"/>
        <v>77</v>
      </c>
      <c r="B156" s="3">
        <v>125.00012000000052</v>
      </c>
      <c r="C156" s="3">
        <v>51007.500000000029</v>
      </c>
    </row>
    <row r="157" spans="1:3" x14ac:dyDescent="0.2">
      <c r="A157" s="5">
        <f t="shared" si="2"/>
        <v>77.5</v>
      </c>
      <c r="B157" s="3">
        <v>125.00012000000052</v>
      </c>
      <c r="C157" s="3">
        <v>51257.500000000029</v>
      </c>
    </row>
    <row r="158" spans="1:3" x14ac:dyDescent="0.2">
      <c r="A158" s="5">
        <f t="shared" si="2"/>
        <v>78</v>
      </c>
      <c r="B158" s="3">
        <v>125.00012000000052</v>
      </c>
      <c r="C158" s="3">
        <v>51507.500000000029</v>
      </c>
    </row>
    <row r="159" spans="1:3" x14ac:dyDescent="0.2">
      <c r="A159" s="5">
        <f t="shared" si="2"/>
        <v>78.5</v>
      </c>
      <c r="B159" s="3">
        <v>125.00012000000052</v>
      </c>
      <c r="C159" s="3">
        <v>51757.500000000029</v>
      </c>
    </row>
    <row r="160" spans="1:3" x14ac:dyDescent="0.2">
      <c r="A160" s="5">
        <f t="shared" si="2"/>
        <v>79</v>
      </c>
      <c r="B160" s="3">
        <v>125.00012000000052</v>
      </c>
      <c r="C160" s="3">
        <v>52007.500000000029</v>
      </c>
    </row>
    <row r="161" spans="1:3" x14ac:dyDescent="0.2">
      <c r="A161" s="5">
        <f t="shared" si="2"/>
        <v>79.5</v>
      </c>
      <c r="B161" s="3">
        <v>125.00012000000052</v>
      </c>
      <c r="C161" s="3">
        <v>52257.500000000029</v>
      </c>
    </row>
    <row r="162" spans="1:3" x14ac:dyDescent="0.2">
      <c r="A162" s="5">
        <f t="shared" si="2"/>
        <v>80</v>
      </c>
      <c r="B162" s="3">
        <v>125.00012000000052</v>
      </c>
      <c r="C162" s="3">
        <v>52507.500000000029</v>
      </c>
    </row>
    <row r="163" spans="1:3" x14ac:dyDescent="0.2">
      <c r="A163" s="5">
        <f t="shared" si="2"/>
        <v>80.5</v>
      </c>
      <c r="B163" s="3">
        <v>125.00012000000052</v>
      </c>
      <c r="C163" s="3">
        <v>52757.500000000029</v>
      </c>
    </row>
    <row r="164" spans="1:3" x14ac:dyDescent="0.2">
      <c r="A164" s="5">
        <f t="shared" si="2"/>
        <v>81</v>
      </c>
      <c r="B164" s="3">
        <v>125.00012000000052</v>
      </c>
      <c r="C164" s="3">
        <v>53007.500000000029</v>
      </c>
    </row>
    <row r="165" spans="1:3" x14ac:dyDescent="0.2">
      <c r="A165" s="5">
        <f t="shared" si="2"/>
        <v>81.5</v>
      </c>
      <c r="B165" s="3">
        <v>125.00012000000052</v>
      </c>
      <c r="C165" s="3">
        <v>53257.500000000029</v>
      </c>
    </row>
    <row r="166" spans="1:3" x14ac:dyDescent="0.2">
      <c r="A166" s="5">
        <f t="shared" si="2"/>
        <v>82</v>
      </c>
      <c r="B166" s="3">
        <v>125.00012000000052</v>
      </c>
      <c r="C166" s="3">
        <v>53507.500000000029</v>
      </c>
    </row>
    <row r="167" spans="1:3" x14ac:dyDescent="0.2">
      <c r="A167" s="5">
        <f t="shared" si="2"/>
        <v>82.5</v>
      </c>
      <c r="B167" s="3">
        <v>125.00012000000052</v>
      </c>
      <c r="C167" s="3">
        <v>53757.500000000029</v>
      </c>
    </row>
    <row r="168" spans="1:3" x14ac:dyDescent="0.2">
      <c r="A168" s="5">
        <f t="shared" si="2"/>
        <v>83</v>
      </c>
      <c r="B168" s="3">
        <v>125.00012000000052</v>
      </c>
      <c r="C168" s="3">
        <v>54007.500000000029</v>
      </c>
    </row>
    <row r="169" spans="1:3" x14ac:dyDescent="0.2">
      <c r="A169" s="5">
        <f t="shared" si="2"/>
        <v>83.5</v>
      </c>
      <c r="B169" s="3">
        <v>125.00012000000052</v>
      </c>
      <c r="C169" s="3">
        <v>54257.500000000029</v>
      </c>
    </row>
    <row r="170" spans="1:3" x14ac:dyDescent="0.2">
      <c r="A170" s="5">
        <f t="shared" si="2"/>
        <v>84</v>
      </c>
      <c r="B170" s="3">
        <v>125.00012000000052</v>
      </c>
      <c r="C170" s="3">
        <v>54507.500000000029</v>
      </c>
    </row>
    <row r="171" spans="1:3" x14ac:dyDescent="0.2">
      <c r="A171" s="5">
        <f t="shared" si="2"/>
        <v>84.5</v>
      </c>
      <c r="B171" s="3">
        <v>125.00012000000052</v>
      </c>
      <c r="C171" s="3">
        <v>54757.500000000029</v>
      </c>
    </row>
    <row r="172" spans="1:3" x14ac:dyDescent="0.2">
      <c r="A172" s="5">
        <f t="shared" si="2"/>
        <v>85</v>
      </c>
      <c r="B172" s="3">
        <v>125.00012000000052</v>
      </c>
      <c r="C172" s="3">
        <v>55007.500000000029</v>
      </c>
    </row>
    <row r="173" spans="1:3" x14ac:dyDescent="0.2">
      <c r="A173" s="5">
        <f t="shared" si="2"/>
        <v>85.5</v>
      </c>
      <c r="B173" s="3">
        <v>125.00012000000052</v>
      </c>
      <c r="C173" s="3">
        <v>55257.500000000029</v>
      </c>
    </row>
    <row r="174" spans="1:3" x14ac:dyDescent="0.2">
      <c r="A174" s="5">
        <f t="shared" si="2"/>
        <v>86</v>
      </c>
      <c r="B174" s="3">
        <v>125.00012000000052</v>
      </c>
      <c r="C174" s="3">
        <v>55507.500000000029</v>
      </c>
    </row>
    <row r="175" spans="1:3" x14ac:dyDescent="0.2">
      <c r="A175" s="5">
        <f t="shared" si="2"/>
        <v>86.5</v>
      </c>
      <c r="B175" s="3">
        <v>125.00012000000052</v>
      </c>
      <c r="C175" s="3">
        <v>55757.500000000029</v>
      </c>
    </row>
    <row r="176" spans="1:3" x14ac:dyDescent="0.2">
      <c r="A176" s="5">
        <f t="shared" si="2"/>
        <v>87</v>
      </c>
      <c r="B176" s="3">
        <v>125.00012000000052</v>
      </c>
      <c r="C176" s="3">
        <v>56007.500000000029</v>
      </c>
    </row>
    <row r="177" spans="1:3" x14ac:dyDescent="0.2">
      <c r="A177" s="5">
        <f t="shared" si="2"/>
        <v>87.5</v>
      </c>
      <c r="B177" s="3">
        <v>125.00012000000052</v>
      </c>
      <c r="C177" s="3">
        <v>56257.500000000029</v>
      </c>
    </row>
    <row r="178" spans="1:3" x14ac:dyDescent="0.2">
      <c r="A178" s="5">
        <f t="shared" si="2"/>
        <v>88</v>
      </c>
      <c r="B178" s="3">
        <v>125.00012000000052</v>
      </c>
      <c r="C178" s="3">
        <v>56507.500000000029</v>
      </c>
    </row>
    <row r="179" spans="1:3" x14ac:dyDescent="0.2">
      <c r="A179" s="5">
        <f t="shared" si="2"/>
        <v>88.5</v>
      </c>
      <c r="B179" s="3">
        <v>125.00012000000052</v>
      </c>
      <c r="C179" s="3">
        <v>56757.500000000029</v>
      </c>
    </row>
    <row r="180" spans="1:3" x14ac:dyDescent="0.2">
      <c r="A180" s="5">
        <f t="shared" si="2"/>
        <v>89</v>
      </c>
      <c r="B180" s="3">
        <v>125.00012000000052</v>
      </c>
      <c r="C180" s="3">
        <v>57007.500000000029</v>
      </c>
    </row>
    <row r="181" spans="1:3" x14ac:dyDescent="0.2">
      <c r="A181" s="5">
        <f t="shared" si="2"/>
        <v>89.5</v>
      </c>
      <c r="B181" s="3">
        <v>125.00012000000052</v>
      </c>
      <c r="C181" s="3">
        <v>57257.500000000029</v>
      </c>
    </row>
    <row r="182" spans="1:3" x14ac:dyDescent="0.2">
      <c r="A182" s="5">
        <f t="shared" si="2"/>
        <v>90</v>
      </c>
      <c r="B182" s="3">
        <v>125.00012000000052</v>
      </c>
      <c r="C182" s="3">
        <v>57507.500000000029</v>
      </c>
    </row>
    <row r="183" spans="1:3" x14ac:dyDescent="0.2">
      <c r="A183" s="5">
        <f t="shared" si="2"/>
        <v>90.5</v>
      </c>
      <c r="B183" s="3">
        <v>125.00012000000052</v>
      </c>
      <c r="C183" s="3">
        <v>57757.500000000029</v>
      </c>
    </row>
    <row r="184" spans="1:3" x14ac:dyDescent="0.2">
      <c r="A184" s="5">
        <f t="shared" si="2"/>
        <v>91</v>
      </c>
      <c r="B184" s="3">
        <v>125.00012000000052</v>
      </c>
      <c r="C184" s="3">
        <v>58007.500000000029</v>
      </c>
    </row>
    <row r="185" spans="1:3" x14ac:dyDescent="0.2">
      <c r="A185" s="5">
        <f t="shared" si="2"/>
        <v>91.5</v>
      </c>
      <c r="B185" s="3">
        <v>125.00012000000052</v>
      </c>
      <c r="C185" s="3">
        <v>58257.500000000029</v>
      </c>
    </row>
    <row r="186" spans="1:3" x14ac:dyDescent="0.2">
      <c r="A186" s="5">
        <f t="shared" si="2"/>
        <v>92</v>
      </c>
      <c r="B186" s="3">
        <v>125.00012000000052</v>
      </c>
      <c r="C186" s="3">
        <v>58507.500000000029</v>
      </c>
    </row>
    <row r="187" spans="1:3" x14ac:dyDescent="0.2">
      <c r="A187" s="5">
        <f t="shared" si="2"/>
        <v>92.5</v>
      </c>
      <c r="B187" s="3">
        <v>125.00012000000052</v>
      </c>
      <c r="C187" s="3">
        <v>58757.500000000029</v>
      </c>
    </row>
    <row r="188" spans="1:3" x14ac:dyDescent="0.2">
      <c r="A188" s="5">
        <f t="shared" si="2"/>
        <v>93</v>
      </c>
      <c r="B188" s="3">
        <v>125.00012000000052</v>
      </c>
      <c r="C188" s="3">
        <v>59007.500000000029</v>
      </c>
    </row>
    <row r="189" spans="1:3" x14ac:dyDescent="0.2">
      <c r="A189" s="5">
        <f t="shared" si="2"/>
        <v>93.5</v>
      </c>
      <c r="B189" s="3">
        <v>125.00012000000052</v>
      </c>
      <c r="C189" s="3">
        <v>59257.500000000029</v>
      </c>
    </row>
    <row r="190" spans="1:3" x14ac:dyDescent="0.2">
      <c r="A190" s="5">
        <f t="shared" si="2"/>
        <v>94</v>
      </c>
      <c r="B190" s="3">
        <v>125.00012000000052</v>
      </c>
      <c r="C190" s="3">
        <v>59507.500000000029</v>
      </c>
    </row>
    <row r="191" spans="1:3" x14ac:dyDescent="0.2">
      <c r="A191" s="5">
        <f t="shared" si="2"/>
        <v>94.5</v>
      </c>
      <c r="B191" s="3">
        <v>125.00012000000052</v>
      </c>
      <c r="C191" s="3">
        <v>59757.500000000029</v>
      </c>
    </row>
    <row r="192" spans="1:3" x14ac:dyDescent="0.2">
      <c r="A192" s="5">
        <f t="shared" si="2"/>
        <v>95</v>
      </c>
      <c r="B192" s="3">
        <v>125.00012000000052</v>
      </c>
      <c r="C192" s="3">
        <v>60007.500000000029</v>
      </c>
    </row>
    <row r="193" spans="1:3" x14ac:dyDescent="0.2">
      <c r="A193" s="5">
        <f t="shared" si="2"/>
        <v>95.5</v>
      </c>
      <c r="B193" s="3">
        <v>125.00012000000052</v>
      </c>
      <c r="C193" s="3">
        <v>60257.500000000029</v>
      </c>
    </row>
    <row r="194" spans="1:3" x14ac:dyDescent="0.2">
      <c r="A194" s="5">
        <f t="shared" si="2"/>
        <v>96</v>
      </c>
      <c r="B194" s="3">
        <v>125.00012000000052</v>
      </c>
      <c r="C194" s="3">
        <v>60507.500000000029</v>
      </c>
    </row>
    <row r="195" spans="1:3" x14ac:dyDescent="0.2">
      <c r="A195" s="5">
        <f t="shared" si="2"/>
        <v>96.5</v>
      </c>
      <c r="B195" s="3">
        <v>125.00012000000052</v>
      </c>
      <c r="C195" s="3">
        <v>60757.500000000029</v>
      </c>
    </row>
    <row r="196" spans="1:3" x14ac:dyDescent="0.2">
      <c r="A196" s="5">
        <f t="shared" ref="A196:A202" si="3">A195+0.5</f>
        <v>97</v>
      </c>
      <c r="B196" s="3">
        <v>125.00012000000052</v>
      </c>
      <c r="C196" s="3">
        <v>61007.500000000029</v>
      </c>
    </row>
    <row r="197" spans="1:3" x14ac:dyDescent="0.2">
      <c r="A197" s="5">
        <f t="shared" si="3"/>
        <v>97.5</v>
      </c>
      <c r="B197" s="3">
        <v>125.00012000000052</v>
      </c>
      <c r="C197" s="3">
        <v>61257.500000000029</v>
      </c>
    </row>
    <row r="198" spans="1:3" x14ac:dyDescent="0.2">
      <c r="A198" s="5">
        <f t="shared" si="3"/>
        <v>98</v>
      </c>
      <c r="B198" s="3">
        <v>125.00012000000052</v>
      </c>
      <c r="C198" s="3">
        <v>61507.500000000029</v>
      </c>
    </row>
    <row r="199" spans="1:3" x14ac:dyDescent="0.2">
      <c r="A199" s="5">
        <f t="shared" si="3"/>
        <v>98.5</v>
      </c>
      <c r="B199" s="3">
        <v>125.00012000000052</v>
      </c>
      <c r="C199" s="3">
        <v>61757.500000000029</v>
      </c>
    </row>
    <row r="200" spans="1:3" x14ac:dyDescent="0.2">
      <c r="A200" s="5">
        <f t="shared" si="3"/>
        <v>99</v>
      </c>
      <c r="B200" s="3">
        <v>125.00012000000052</v>
      </c>
      <c r="C200" s="3">
        <v>62007.500000000029</v>
      </c>
    </row>
    <row r="201" spans="1:3" x14ac:dyDescent="0.2">
      <c r="A201" s="5">
        <f t="shared" si="3"/>
        <v>99.5</v>
      </c>
      <c r="B201" s="3">
        <v>125.00012000000052</v>
      </c>
      <c r="C201" s="3">
        <v>62257.500000000029</v>
      </c>
    </row>
    <row r="202" spans="1:3" x14ac:dyDescent="0.2">
      <c r="A202" s="5">
        <f t="shared" si="3"/>
        <v>100</v>
      </c>
      <c r="B202" s="3">
        <v>125.00012000000052</v>
      </c>
      <c r="C202" s="3">
        <v>62507.500000000029</v>
      </c>
    </row>
  </sheetData>
  <sheetProtection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Central States Proposal</vt:lpstr>
      <vt:lpstr>Reference Values</vt:lpstr>
      <vt:lpstr>'Central States Proposal'!Print_Area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Kern</dc:creator>
  <cp:lastModifiedBy>Microsoft Office User</cp:lastModifiedBy>
  <cp:lastPrinted>2020-05-21T16:32:20Z</cp:lastPrinted>
  <dcterms:created xsi:type="dcterms:W3CDTF">2020-01-17T22:42:34Z</dcterms:created>
  <dcterms:modified xsi:type="dcterms:W3CDTF">2020-05-22T16:57:59Z</dcterms:modified>
</cp:coreProperties>
</file>